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save\Pilotage\Super Guepard\"/>
    </mc:Choice>
  </mc:AlternateContent>
  <bookViews>
    <workbookView xWindow="10500" yWindow="-30" windowWidth="17175" windowHeight="12585" tabRatio="750"/>
  </bookViews>
  <sheets>
    <sheet name="V2" sheetId="9" r:id="rId1"/>
  </sheets>
  <definedNames>
    <definedName name="_xlnm.Print_Area" localSheetId="0">'V2'!$B$2:$P$35</definedName>
  </definedNames>
  <calcPr calcId="162913" refMode="R1C1"/>
</workbook>
</file>

<file path=xl/calcChain.xml><?xml version="1.0" encoding="utf-8"?>
<calcChain xmlns="http://schemas.openxmlformats.org/spreadsheetml/2006/main">
  <c r="G11" i="9" l="1"/>
  <c r="E17" i="9" l="1"/>
  <c r="G23" i="9"/>
  <c r="C17" i="9"/>
  <c r="E23" i="9"/>
  <c r="C20" i="9"/>
  <c r="E26" i="9" l="1"/>
  <c r="F27" i="9"/>
  <c r="F26" i="9"/>
  <c r="E20" i="9"/>
  <c r="F20" i="9"/>
  <c r="M13" i="9" l="1"/>
  <c r="E27" i="9" l="1"/>
  <c r="G17" i="9" l="1"/>
  <c r="O18" i="9"/>
  <c r="G10" i="9" l="1"/>
  <c r="E18" i="9" s="1"/>
  <c r="O13" i="9"/>
  <c r="F33" i="9" l="1"/>
  <c r="F31" i="9"/>
  <c r="F18" i="9"/>
  <c r="O12" i="9"/>
  <c r="T27" i="9"/>
  <c r="T28" i="9" s="1"/>
  <c r="T26" i="9"/>
  <c r="T29" i="9" s="1"/>
  <c r="H10" i="9" l="1"/>
  <c r="O17" i="9" l="1"/>
  <c r="M16" i="9"/>
  <c r="O14" i="9"/>
  <c r="O16" i="9" l="1"/>
  <c r="M19" i="9"/>
  <c r="M20" i="9" s="1"/>
  <c r="O15" i="9"/>
  <c r="O19" i="9" l="1"/>
  <c r="N19" i="9" s="1"/>
  <c r="O20" i="9" l="1"/>
  <c r="N20" i="9" s="1"/>
</calcChain>
</file>

<file path=xl/comments1.xml><?xml version="1.0" encoding="utf-8"?>
<comments xmlns="http://schemas.openxmlformats.org/spreadsheetml/2006/main">
  <authors>
    <author>BEAUVAIS Laurent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 xml:space="preserve">287 sur fiche club
</t>
        </r>
      </text>
    </comment>
  </commentList>
</comments>
</file>

<file path=xl/sharedStrings.xml><?xml version="1.0" encoding="utf-8"?>
<sst xmlns="http://schemas.openxmlformats.org/spreadsheetml/2006/main" count="53" uniqueCount="49">
  <si>
    <t>Graphe</t>
  </si>
  <si>
    <t>Pilote</t>
  </si>
  <si>
    <t>Passager Av.</t>
  </si>
  <si>
    <t>Bagages</t>
  </si>
  <si>
    <t xml:space="preserve">Masse maxi décollage et atterrissage </t>
  </si>
  <si>
    <r>
      <t xml:space="preserve">Moment 
</t>
    </r>
    <r>
      <rPr>
        <b/>
        <sz val="10"/>
        <rFont val="Calibri"/>
        <family val="2"/>
        <scheme val="minor"/>
      </rPr>
      <t>(m x kg)</t>
    </r>
  </si>
  <si>
    <t xml:space="preserve"> </t>
  </si>
  <si>
    <t>Fond de réservoir : carburant inutilisable</t>
  </si>
  <si>
    <t>Temps de vol sans vent</t>
  </si>
  <si>
    <t>Altitude</t>
  </si>
  <si>
    <t>NON</t>
  </si>
  <si>
    <t>OUI</t>
  </si>
  <si>
    <t>étapes</t>
  </si>
  <si>
    <t xml:space="preserve">Vol de nuit </t>
  </si>
  <si>
    <t xml:space="preserve">Etape 1 </t>
  </si>
  <si>
    <t xml:space="preserve">Etape 2 </t>
  </si>
  <si>
    <t xml:space="preserve">Etape 3 </t>
  </si>
  <si>
    <t xml:space="preserve">Etape 4 </t>
  </si>
  <si>
    <t xml:space="preserve">Etape 5 </t>
  </si>
  <si>
    <t>Forfait roulage et essais moteur</t>
  </si>
  <si>
    <t>Durée</t>
  </si>
  <si>
    <t>Total</t>
  </si>
  <si>
    <t>Devis Carburant Super Guépard F-JGCZ</t>
  </si>
  <si>
    <t>Centrage Super Guépard F-JGCZ</t>
  </si>
  <si>
    <t>RESERVE DE ROUTE</t>
  </si>
  <si>
    <t>DELESTAGE</t>
  </si>
  <si>
    <t>Masse à vide roue av</t>
  </si>
  <si>
    <t>Masse à vide train pcp</t>
  </si>
  <si>
    <t>Hamac (maxi 5kgs)</t>
  </si>
  <si>
    <t>en</t>
  </si>
  <si>
    <t>Effets du vent connu</t>
  </si>
  <si>
    <t xml:space="preserve"> Total avec carburant</t>
  </si>
  <si>
    <t>Total sans carburant</t>
  </si>
  <si>
    <r>
      <t xml:space="preserve">Masse </t>
    </r>
    <r>
      <rPr>
        <sz val="11"/>
        <rFont val="Calibri"/>
        <family val="2"/>
        <scheme val="minor"/>
      </rPr>
      <t>(kg)</t>
    </r>
  </si>
  <si>
    <r>
      <rPr>
        <b/>
        <sz val="10"/>
        <rFont val="Calibri"/>
        <family val="2"/>
        <scheme val="minor"/>
      </rPr>
      <t xml:space="preserve">Bras de levier </t>
    </r>
    <r>
      <rPr>
        <sz val="11"/>
        <rFont val="Calibri"/>
        <family val="2"/>
        <scheme val="minor"/>
      </rPr>
      <t>(m)</t>
    </r>
  </si>
  <si>
    <t>à 5000 tr/mn</t>
  </si>
  <si>
    <t xml:space="preserve"> croisière éco à 4200 tr/mn</t>
  </si>
  <si>
    <t>Vol de jour : 30 mn au régime éco</t>
  </si>
  <si>
    <t>Vol de nuit : 45 mn au régime éco</t>
  </si>
  <si>
    <t>Pour déroutement</t>
  </si>
  <si>
    <t>Nom du vol: test masse</t>
  </si>
  <si>
    <r>
      <t xml:space="preserve">RESERVE FINALE réglementaire </t>
    </r>
    <r>
      <rPr>
        <sz val="12"/>
        <rFont val="Calibri"/>
        <family val="2"/>
        <scheme val="minor"/>
      </rPr>
      <t>(</t>
    </r>
    <r>
      <rPr>
        <sz val="12"/>
        <rFont val="Aharoni"/>
      </rPr>
      <t xml:space="preserve">→ </t>
    </r>
    <r>
      <rPr>
        <sz val="12"/>
        <rFont val="Calibri"/>
        <family val="2"/>
        <scheme val="minor"/>
      </rPr>
      <t>minimum fuel)</t>
    </r>
  </si>
  <si>
    <t>Consommation horaire  4600trs/mn</t>
  </si>
  <si>
    <r>
      <t>Essence consommable</t>
    </r>
    <r>
      <rPr>
        <sz val="11"/>
        <rFont val="Calibri"/>
        <family val="2"/>
        <scheme val="minor"/>
      </rPr>
      <t xml:space="preserve"> (0,72)</t>
    </r>
  </si>
  <si>
    <t>Total carburant consommable</t>
  </si>
  <si>
    <t xml:space="preserve">Total carburant à emporter </t>
  </si>
  <si>
    <t>acm</t>
  </si>
  <si>
    <t>mot de passe pour dévérouiller la feuille:</t>
  </si>
  <si>
    <r>
      <t>Masse à vide (</t>
    </r>
    <r>
      <rPr>
        <sz val="9"/>
        <color theme="1" tint="0.499984740745262"/>
        <rFont val="Calibri"/>
        <family val="2"/>
        <scheme val="minor"/>
      </rPr>
      <t>dont 10l essence initilisable)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</si>
</sst>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#,##0.000"/>
    <numFmt numFmtId="166" formatCode="#,##0.0"/>
    <numFmt numFmtId="167" formatCode="h:mm;@"/>
    <numFmt numFmtId="168" formatCode="000.0\ &quot;kg&quot;"/>
    <numFmt numFmtId="169" formatCode="0.0\ &quot;l&quot;"/>
    <numFmt numFmtId="170" formatCode="0.0\ &quot;l &quot;"/>
    <numFmt numFmtId="171" formatCode="0\ &quot;l 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indexed="14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2"/>
      <color theme="1" tint="0.499984740745262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sz val="12"/>
      <name val="Aharoni"/>
    </font>
    <font>
      <sz val="10"/>
      <name val="Symbol"/>
      <family val="1"/>
      <charset val="2"/>
    </font>
    <font>
      <sz val="9"/>
      <color theme="1" tint="0.499984740745262"/>
      <name val="Calibri"/>
      <family val="2"/>
      <scheme val="minor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24" fillId="0" borderId="0"/>
  </cellStyleXfs>
  <cellXfs count="179">
    <xf numFmtId="0" fontId="0" fillId="0" borderId="0" xfId="0"/>
    <xf numFmtId="0" fontId="5" fillId="0" borderId="0" xfId="1" applyAlignment="1">
      <alignment horizontal="left" vertical="center"/>
    </xf>
    <xf numFmtId="0" fontId="5" fillId="0" borderId="0" xfId="1" applyAlignment="1">
      <alignment horizontal="left"/>
    </xf>
    <xf numFmtId="0" fontId="5" fillId="0" borderId="0" xfId="1"/>
    <xf numFmtId="0" fontId="10" fillId="0" borderId="0" xfId="1" applyFont="1"/>
    <xf numFmtId="0" fontId="14" fillId="0" borderId="0" xfId="0" applyFont="1"/>
    <xf numFmtId="0" fontId="10" fillId="0" borderId="0" xfId="1" applyFont="1" applyProtection="1"/>
    <xf numFmtId="0" fontId="10" fillId="2" borderId="0" xfId="1" applyNumberFormat="1" applyFont="1" applyFill="1" applyBorder="1" applyProtection="1"/>
    <xf numFmtId="0" fontId="16" fillId="2" borderId="0" xfId="1" applyNumberFormat="1" applyFont="1" applyFill="1" applyBorder="1" applyAlignment="1" applyProtection="1">
      <alignment horizontal="right" vertical="center"/>
    </xf>
    <xf numFmtId="0" fontId="18" fillId="2" borderId="0" xfId="1" applyNumberFormat="1" applyFont="1" applyFill="1" applyBorder="1" applyAlignment="1" applyProtection="1">
      <alignment horizontal="center" vertical="center" wrapText="1"/>
    </xf>
    <xf numFmtId="0" fontId="17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Protection="1"/>
    <xf numFmtId="0" fontId="4" fillId="2" borderId="0" xfId="1" applyNumberFormat="1" applyFont="1" applyFill="1" applyBorder="1" applyAlignment="1" applyProtection="1">
      <alignment horizontal="left"/>
    </xf>
    <xf numFmtId="0" fontId="21" fillId="2" borderId="0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0" fontId="23" fillId="2" borderId="0" xfId="1" applyNumberFormat="1" applyFont="1" applyFill="1" applyBorder="1" applyAlignment="1" applyProtection="1">
      <alignment horizontal="right"/>
    </xf>
    <xf numFmtId="0" fontId="10" fillId="2" borderId="0" xfId="1" applyNumberFormat="1" applyFont="1" applyFill="1" applyBorder="1" applyAlignment="1" applyProtection="1">
      <alignment horizontal="right" vertical="center"/>
    </xf>
    <xf numFmtId="0" fontId="10" fillId="2" borderId="7" xfId="1" applyNumberFormat="1" applyFont="1" applyFill="1" applyBorder="1" applyAlignment="1" applyProtection="1">
      <alignment horizontal="right"/>
    </xf>
    <xf numFmtId="0" fontId="16" fillId="2" borderId="7" xfId="1" applyNumberFormat="1" applyFont="1" applyFill="1" applyBorder="1" applyAlignment="1" applyProtection="1">
      <alignment horizontal="right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Protection="1"/>
    <xf numFmtId="0" fontId="10" fillId="2" borderId="10" xfId="1" applyFont="1" applyFill="1" applyBorder="1" applyProtection="1"/>
    <xf numFmtId="0" fontId="5" fillId="2" borderId="0" xfId="1" applyFill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left" vertical="center"/>
    </xf>
    <xf numFmtId="0" fontId="14" fillId="2" borderId="0" xfId="0" applyFont="1" applyFill="1" applyProtection="1"/>
    <xf numFmtId="0" fontId="6" fillId="2" borderId="0" xfId="1" applyFont="1" applyFill="1" applyAlignment="1" applyProtection="1">
      <alignment horizontal="left" vertical="center"/>
    </xf>
    <xf numFmtId="0" fontId="7" fillId="2" borderId="0" xfId="1" applyFont="1" applyFill="1" applyAlignment="1" applyProtection="1">
      <alignment horizontal="left" vertical="center"/>
    </xf>
    <xf numFmtId="0" fontId="5" fillId="2" borderId="0" xfId="1" applyFill="1" applyAlignment="1" applyProtection="1">
      <alignment horizontal="left"/>
    </xf>
    <xf numFmtId="0" fontId="11" fillId="2" borderId="0" xfId="1" applyFont="1" applyFill="1" applyAlignment="1" applyProtection="1">
      <alignment horizontal="left"/>
    </xf>
    <xf numFmtId="0" fontId="12" fillId="2" borderId="0" xfId="1" applyFont="1" applyFill="1" applyAlignment="1" applyProtection="1">
      <alignment horizontal="left"/>
    </xf>
    <xf numFmtId="0" fontId="5" fillId="2" borderId="0" xfId="1" applyFill="1" applyProtection="1"/>
    <xf numFmtId="0" fontId="7" fillId="2" borderId="0" xfId="1" applyFont="1" applyFill="1" applyAlignment="1" applyProtection="1">
      <alignment horizontal="centerContinuous"/>
    </xf>
    <xf numFmtId="0" fontId="20" fillId="2" borderId="0" xfId="0" applyFont="1" applyFill="1" applyBorder="1" applyAlignment="1" applyProtection="1">
      <alignment vertical="center"/>
    </xf>
    <xf numFmtId="0" fontId="2" fillId="2" borderId="0" xfId="1" applyFont="1" applyFill="1" applyProtection="1"/>
    <xf numFmtId="0" fontId="8" fillId="2" borderId="10" xfId="1" applyFont="1" applyFill="1" applyBorder="1" applyAlignment="1" applyProtection="1">
      <alignment horizontal="center" vertical="center"/>
    </xf>
    <xf numFmtId="0" fontId="5" fillId="2" borderId="6" xfId="1" applyFill="1" applyBorder="1" applyProtection="1"/>
    <xf numFmtId="3" fontId="1" fillId="2" borderId="7" xfId="0" applyNumberFormat="1" applyFont="1" applyFill="1" applyBorder="1" applyProtection="1"/>
    <xf numFmtId="0" fontId="14" fillId="2" borderId="7" xfId="0" applyFont="1" applyFill="1" applyBorder="1" applyProtection="1"/>
    <xf numFmtId="2" fontId="14" fillId="2" borderId="7" xfId="0" applyNumberFormat="1" applyFont="1" applyFill="1" applyBorder="1" applyProtection="1"/>
    <xf numFmtId="0" fontId="14" fillId="2" borderId="8" xfId="0" applyFont="1" applyFill="1" applyBorder="1" applyProtection="1"/>
    <xf numFmtId="165" fontId="2" fillId="2" borderId="34" xfId="1" applyNumberFormat="1" applyFont="1" applyFill="1" applyBorder="1" applyProtection="1"/>
    <xf numFmtId="166" fontId="2" fillId="2" borderId="34" xfId="1" applyNumberFormat="1" applyFont="1" applyFill="1" applyBorder="1" applyProtection="1"/>
    <xf numFmtId="166" fontId="2" fillId="2" borderId="35" xfId="1" applyNumberFormat="1" applyFont="1" applyFill="1" applyBorder="1" applyProtection="1"/>
    <xf numFmtId="0" fontId="5" fillId="2" borderId="12" xfId="1" applyFill="1" applyBorder="1" applyProtection="1"/>
    <xf numFmtId="165" fontId="2" fillId="2" borderId="38" xfId="1" applyNumberFormat="1" applyFont="1" applyFill="1" applyBorder="1" applyProtection="1"/>
    <xf numFmtId="166" fontId="2" fillId="2" borderId="38" xfId="1" applyNumberFormat="1" applyFont="1" applyFill="1" applyBorder="1" applyProtection="1"/>
    <xf numFmtId="166" fontId="2" fillId="2" borderId="39" xfId="1" applyNumberFormat="1" applyFont="1" applyFill="1" applyBorder="1" applyProtection="1"/>
    <xf numFmtId="0" fontId="22" fillId="2" borderId="13" xfId="0" applyFont="1" applyFill="1" applyBorder="1" applyProtection="1"/>
    <xf numFmtId="0" fontId="5" fillId="2" borderId="0" xfId="1" applyFill="1" applyBorder="1" applyAlignment="1" applyProtection="1">
      <alignment horizontal="left"/>
    </xf>
    <xf numFmtId="165" fontId="5" fillId="2" borderId="0" xfId="1" applyNumberFormat="1" applyFill="1" applyBorder="1" applyAlignment="1" applyProtection="1">
      <alignment horizontal="center"/>
    </xf>
    <xf numFmtId="4" fontId="9" fillId="2" borderId="0" xfId="1" applyNumberFormat="1" applyFont="1" applyFill="1" applyBorder="1" applyProtection="1"/>
    <xf numFmtId="0" fontId="22" fillId="2" borderId="0" xfId="0" applyFont="1" applyFill="1" applyProtection="1"/>
    <xf numFmtId="0" fontId="5" fillId="2" borderId="9" xfId="1" applyFill="1" applyBorder="1" applyProtection="1"/>
    <xf numFmtId="0" fontId="14" fillId="2" borderId="11" xfId="0" applyFont="1" applyFill="1" applyBorder="1" applyProtection="1"/>
    <xf numFmtId="0" fontId="5" fillId="2" borderId="0" xfId="1" applyFill="1" applyAlignment="1" applyProtection="1">
      <alignment vertical="center"/>
    </xf>
    <xf numFmtId="0" fontId="19" fillId="2" borderId="3" xfId="1" applyNumberFormat="1" applyFont="1" applyFill="1" applyBorder="1" applyAlignment="1" applyProtection="1">
      <alignment horizontal="left" vertical="center" wrapText="1"/>
    </xf>
    <xf numFmtId="0" fontId="19" fillId="2" borderId="40" xfId="1" applyNumberFormat="1" applyFont="1" applyFill="1" applyBorder="1" applyAlignment="1" applyProtection="1">
      <alignment horizontal="left" vertical="center" wrapText="1"/>
    </xf>
    <xf numFmtId="0" fontId="14" fillId="2" borderId="0" xfId="0" applyFont="1" applyFill="1" applyBorder="1" applyProtection="1"/>
    <xf numFmtId="165" fontId="2" fillId="2" borderId="41" xfId="1" applyNumberFormat="1" applyFont="1" applyFill="1" applyBorder="1" applyProtection="1"/>
    <xf numFmtId="0" fontId="10" fillId="0" borderId="0" xfId="1" applyFont="1" applyAlignment="1" applyProtection="1">
      <alignment vertical="center"/>
    </xf>
    <xf numFmtId="0" fontId="11" fillId="2" borderId="0" xfId="1" applyFont="1" applyFill="1" applyAlignment="1" applyProtection="1">
      <alignment horizontal="left" vertical="center"/>
    </xf>
    <xf numFmtId="0" fontId="21" fillId="2" borderId="13" xfId="1" quotePrefix="1" applyNumberFormat="1" applyFont="1" applyFill="1" applyBorder="1" applyAlignment="1" applyProtection="1">
      <alignment vertical="center" wrapText="1"/>
    </xf>
    <xf numFmtId="0" fontId="2" fillId="2" borderId="7" xfId="1" applyFont="1" applyFill="1" applyBorder="1" applyProtection="1"/>
    <xf numFmtId="165" fontId="10" fillId="2" borderId="7" xfId="1" applyNumberFormat="1" applyFont="1" applyFill="1" applyBorder="1" applyAlignment="1" applyProtection="1">
      <alignment wrapText="1"/>
    </xf>
    <xf numFmtId="0" fontId="10" fillId="2" borderId="7" xfId="1" applyFont="1" applyFill="1" applyBorder="1" applyAlignment="1" applyProtection="1">
      <alignment wrapText="1"/>
    </xf>
    <xf numFmtId="165" fontId="2" fillId="2" borderId="7" xfId="1" applyNumberFormat="1" applyFont="1" applyFill="1" applyBorder="1" applyAlignment="1" applyProtection="1">
      <alignment horizontal="right"/>
    </xf>
    <xf numFmtId="166" fontId="2" fillId="2" borderId="23" xfId="1" applyNumberFormat="1" applyFont="1" applyFill="1" applyBorder="1" applyProtection="1"/>
    <xf numFmtId="165" fontId="2" fillId="2" borderId="42" xfId="1" applyNumberFormat="1" applyFont="1" applyFill="1" applyBorder="1" applyProtection="1"/>
    <xf numFmtId="166" fontId="2" fillId="2" borderId="24" xfId="1" applyNumberFormat="1" applyFont="1" applyFill="1" applyBorder="1" applyProtection="1"/>
    <xf numFmtId="166" fontId="2" fillId="2" borderId="1" xfId="1" applyNumberFormat="1" applyFont="1" applyFill="1" applyBorder="1" applyProtection="1"/>
    <xf numFmtId="165" fontId="2" fillId="2" borderId="43" xfId="1" applyNumberFormat="1" applyFont="1" applyFill="1" applyBorder="1" applyProtection="1"/>
    <xf numFmtId="166" fontId="2" fillId="2" borderId="2" xfId="1" applyNumberFormat="1" applyFont="1" applyFill="1" applyBorder="1" applyProtection="1"/>
    <xf numFmtId="0" fontId="2" fillId="2" borderId="0" xfId="1" applyFont="1" applyFill="1" applyAlignment="1" applyProtection="1">
      <alignment horizontal="right"/>
    </xf>
    <xf numFmtId="167" fontId="4" fillId="2" borderId="0" xfId="1" applyNumberFormat="1" applyFont="1" applyFill="1" applyBorder="1" applyAlignment="1" applyProtection="1">
      <alignment vertical="center"/>
    </xf>
    <xf numFmtId="0" fontId="10" fillId="0" borderId="0" xfId="1" applyFont="1" applyBorder="1" applyProtection="1"/>
    <xf numFmtId="0" fontId="8" fillId="2" borderId="7" xfId="1" applyNumberFormat="1" applyFont="1" applyFill="1" applyBorder="1" applyProtection="1"/>
    <xf numFmtId="169" fontId="10" fillId="2" borderId="29" xfId="1" applyNumberFormat="1" applyFont="1" applyFill="1" applyBorder="1" applyAlignment="1" applyProtection="1">
      <alignment horizontal="center" vertical="center" wrapText="1"/>
    </xf>
    <xf numFmtId="169" fontId="10" fillId="2" borderId="27" xfId="1" applyNumberFormat="1" applyFont="1" applyFill="1" applyBorder="1" applyAlignment="1" applyProtection="1">
      <alignment horizontal="center" vertical="center" wrapText="1"/>
    </xf>
    <xf numFmtId="169" fontId="10" fillId="2" borderId="4" xfId="1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Protection="1"/>
    <xf numFmtId="0" fontId="4" fillId="2" borderId="13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horizontal="center" vertical="center"/>
    </xf>
    <xf numFmtId="0" fontId="2" fillId="2" borderId="6" xfId="1" applyFont="1" applyFill="1" applyBorder="1" applyProtection="1"/>
    <xf numFmtId="165" fontId="2" fillId="2" borderId="44" xfId="1" applyNumberFormat="1" applyFont="1" applyFill="1" applyBorder="1" applyProtection="1"/>
    <xf numFmtId="0" fontId="2" fillId="2" borderId="12" xfId="1" applyFont="1" applyFill="1" applyBorder="1" applyProtection="1"/>
    <xf numFmtId="165" fontId="2" fillId="2" borderId="45" xfId="1" applyNumberFormat="1" applyFont="1" applyFill="1" applyBorder="1" applyProtection="1"/>
    <xf numFmtId="0" fontId="2" fillId="2" borderId="9" xfId="1" applyFont="1" applyFill="1" applyBorder="1" applyProtection="1"/>
    <xf numFmtId="168" fontId="26" fillId="2" borderId="0" xfId="1" applyNumberFormat="1" applyFont="1" applyFill="1" applyAlignment="1" applyProtection="1">
      <alignment horizontal="left" vertical="center"/>
    </xf>
    <xf numFmtId="0" fontId="5" fillId="2" borderId="0" xfId="1" applyFill="1" applyBorder="1" applyProtection="1"/>
    <xf numFmtId="0" fontId="10" fillId="2" borderId="0" xfId="1" applyFont="1" applyFill="1" applyBorder="1" applyAlignment="1" applyProtection="1"/>
    <xf numFmtId="0" fontId="21" fillId="2" borderId="0" xfId="1" applyNumberFormat="1" applyFont="1" applyFill="1" applyBorder="1" applyAlignment="1" applyProtection="1">
      <alignment horizontal="left" vertical="center" wrapText="1"/>
    </xf>
    <xf numFmtId="0" fontId="21" fillId="2" borderId="0" xfId="1" quotePrefix="1" applyNumberFormat="1" applyFont="1" applyFill="1" applyBorder="1" applyAlignment="1" applyProtection="1">
      <alignment horizontal="left" vertical="center" wrapText="1"/>
    </xf>
    <xf numFmtId="169" fontId="10" fillId="2" borderId="25" xfId="1" applyNumberFormat="1" applyFont="1" applyFill="1" applyBorder="1" applyAlignment="1" applyProtection="1">
      <alignment horizontal="center" vertical="center" wrapText="1"/>
    </xf>
    <xf numFmtId="0" fontId="10" fillId="2" borderId="6" xfId="1" applyNumberFormat="1" applyFont="1" applyFill="1" applyBorder="1" applyAlignment="1" applyProtection="1">
      <alignment horizontal="left"/>
    </xf>
    <xf numFmtId="0" fontId="5" fillId="0" borderId="0" xfId="1" applyAlignment="1" applyProtection="1">
      <alignment horizontal="left"/>
    </xf>
    <xf numFmtId="0" fontId="14" fillId="0" borderId="0" xfId="0" applyFont="1" applyProtection="1"/>
    <xf numFmtId="0" fontId="5" fillId="0" borderId="0" xfId="1" applyProtection="1"/>
    <xf numFmtId="0" fontId="14" fillId="0" borderId="13" xfId="0" applyFont="1" applyBorder="1" applyProtection="1"/>
    <xf numFmtId="0" fontId="5" fillId="0" borderId="0" xfId="1" applyBorder="1" applyProtection="1"/>
    <xf numFmtId="0" fontId="5" fillId="0" borderId="13" xfId="1" applyBorder="1" applyProtection="1"/>
    <xf numFmtId="0" fontId="28" fillId="0" borderId="12" xfId="0" applyFont="1" applyBorder="1" applyAlignment="1" applyProtection="1">
      <alignment horizontal="right" vertical="center" indent="2"/>
    </xf>
    <xf numFmtId="167" fontId="3" fillId="3" borderId="14" xfId="1" applyNumberFormat="1" applyFont="1" applyFill="1" applyBorder="1" applyProtection="1">
      <protection locked="0"/>
    </xf>
    <xf numFmtId="1" fontId="13" fillId="3" borderId="4" xfId="1" applyNumberFormat="1" applyFont="1" applyFill="1" applyBorder="1" applyAlignment="1" applyProtection="1">
      <alignment horizontal="center" vertical="center" wrapText="1"/>
      <protection locked="0"/>
    </xf>
    <xf numFmtId="167" fontId="13" fillId="3" borderId="4" xfId="1" applyNumberFormat="1" applyFont="1" applyFill="1" applyBorder="1" applyAlignment="1" applyProtection="1">
      <alignment horizontal="center" vertical="center"/>
      <protection locked="0"/>
    </xf>
    <xf numFmtId="166" fontId="8" fillId="3" borderId="38" xfId="1" applyNumberFormat="1" applyFont="1" applyFill="1" applyBorder="1" applyProtection="1">
      <protection locked="0"/>
    </xf>
    <xf numFmtId="171" fontId="8" fillId="3" borderId="45" xfId="1" applyNumberFormat="1" applyFont="1" applyFill="1" applyBorder="1" applyAlignment="1" applyProtection="1">
      <alignment horizontal="center"/>
      <protection locked="0"/>
    </xf>
    <xf numFmtId="170" fontId="4" fillId="2" borderId="8" xfId="1" applyNumberFormat="1" applyFont="1" applyFill="1" applyBorder="1" applyProtection="1"/>
    <xf numFmtId="170" fontId="3" fillId="2" borderId="32" xfId="1" applyNumberFormat="1" applyFont="1" applyFill="1" applyBorder="1" applyProtection="1"/>
    <xf numFmtId="170" fontId="4" fillId="2" borderId="33" xfId="1" applyNumberFormat="1" applyFont="1" applyFill="1" applyBorder="1" applyProtection="1"/>
    <xf numFmtId="0" fontId="13" fillId="3" borderId="14" xfId="1" applyNumberFormat="1" applyFont="1" applyFill="1" applyBorder="1" applyAlignment="1" applyProtection="1">
      <alignment horizontal="center" vertical="center"/>
      <protection locked="0"/>
    </xf>
    <xf numFmtId="0" fontId="5" fillId="4" borderId="0" xfId="1" applyFill="1"/>
    <xf numFmtId="0" fontId="10" fillId="4" borderId="0" xfId="1" applyFont="1" applyFill="1" applyProtection="1"/>
    <xf numFmtId="0" fontId="10" fillId="4" borderId="0" xfId="1" applyFont="1" applyFill="1" applyBorder="1" applyProtection="1"/>
    <xf numFmtId="0" fontId="14" fillId="4" borderId="0" xfId="0" applyFont="1" applyFill="1" applyBorder="1"/>
    <xf numFmtId="0" fontId="10" fillId="4" borderId="0" xfId="1" applyFont="1" applyFill="1" applyBorder="1"/>
    <xf numFmtId="0" fontId="10" fillId="4" borderId="0" xfId="1" applyFont="1" applyFill="1"/>
    <xf numFmtId="0" fontId="5" fillId="4" borderId="0" xfId="1" applyFill="1" applyAlignment="1">
      <alignment horizontal="left" vertical="center"/>
    </xf>
    <xf numFmtId="0" fontId="5" fillId="4" borderId="0" xfId="1" applyFill="1" applyAlignment="1">
      <alignment horizontal="left"/>
    </xf>
    <xf numFmtId="0" fontId="27" fillId="4" borderId="0" xfId="0" applyFont="1" applyFill="1" applyAlignment="1">
      <alignment vertical="center"/>
    </xf>
    <xf numFmtId="0" fontId="0" fillId="4" borderId="0" xfId="0" applyFill="1"/>
    <xf numFmtId="164" fontId="5" fillId="4" borderId="0" xfId="1" applyNumberFormat="1" applyFill="1"/>
    <xf numFmtId="0" fontId="29" fillId="4" borderId="0" xfId="1" applyFont="1" applyFill="1"/>
    <xf numFmtId="2" fontId="5" fillId="4" borderId="15" xfId="1" applyNumberFormat="1" applyFill="1" applyBorder="1" applyAlignment="1">
      <alignment horizontal="center"/>
    </xf>
    <xf numFmtId="164" fontId="5" fillId="4" borderId="16" xfId="1" applyNumberFormat="1" applyFill="1" applyBorder="1" applyAlignment="1">
      <alignment horizontal="center"/>
    </xf>
    <xf numFmtId="164" fontId="5" fillId="4" borderId="17" xfId="1" applyNumberFormat="1" applyFill="1" applyBorder="1" applyAlignment="1">
      <alignment horizontal="center"/>
    </xf>
    <xf numFmtId="2" fontId="5" fillId="4" borderId="18" xfId="1" applyNumberFormat="1" applyFill="1" applyBorder="1" applyAlignment="1">
      <alignment horizontal="center"/>
    </xf>
    <xf numFmtId="164" fontId="5" fillId="4" borderId="0" xfId="1" applyNumberFormat="1" applyFill="1" applyBorder="1" applyAlignment="1">
      <alignment horizontal="center"/>
    </xf>
    <xf numFmtId="164" fontId="5" fillId="4" borderId="19" xfId="1" applyNumberFormat="1" applyFill="1" applyBorder="1" applyAlignment="1">
      <alignment horizontal="center"/>
    </xf>
    <xf numFmtId="2" fontId="5" fillId="4" borderId="20" xfId="1" applyNumberFormat="1" applyFill="1" applyBorder="1" applyAlignment="1">
      <alignment horizontal="center"/>
    </xf>
    <xf numFmtId="164" fontId="5" fillId="4" borderId="21" xfId="1" applyNumberFormat="1" applyFill="1" applyBorder="1" applyAlignment="1">
      <alignment horizontal="center"/>
    </xf>
    <xf numFmtId="164" fontId="5" fillId="4" borderId="22" xfId="1" applyNumberFormat="1" applyFill="1" applyBorder="1" applyAlignment="1">
      <alignment horizontal="center"/>
    </xf>
    <xf numFmtId="0" fontId="14" fillId="4" borderId="0" xfId="0" applyFont="1" applyFill="1"/>
    <xf numFmtId="0" fontId="21" fillId="4" borderId="0" xfId="1" quotePrefix="1" applyNumberFormat="1" applyFont="1" applyFill="1" applyBorder="1" applyAlignment="1" applyProtection="1">
      <alignment horizontal="left" vertical="center" wrapText="1"/>
    </xf>
    <xf numFmtId="0" fontId="15" fillId="4" borderId="0" xfId="0" applyFont="1" applyFill="1" applyBorder="1"/>
    <xf numFmtId="0" fontId="10" fillId="4" borderId="28" xfId="1" applyNumberFormat="1" applyFont="1" applyFill="1" applyBorder="1" applyProtection="1"/>
    <xf numFmtId="0" fontId="10" fillId="4" borderId="0" xfId="1" applyNumberFormat="1" applyFont="1" applyFill="1" applyBorder="1" applyProtection="1"/>
    <xf numFmtId="166" fontId="10" fillId="4" borderId="0" xfId="1" applyNumberFormat="1" applyFont="1" applyFill="1"/>
    <xf numFmtId="165" fontId="5" fillId="4" borderId="0" xfId="1" applyNumberFormat="1" applyFill="1"/>
    <xf numFmtId="0" fontId="31" fillId="4" borderId="0" xfId="1" applyFont="1" applyFill="1"/>
    <xf numFmtId="0" fontId="5" fillId="0" borderId="12" xfId="1" applyBorder="1"/>
    <xf numFmtId="0" fontId="5" fillId="0" borderId="0" xfId="1" applyBorder="1"/>
    <xf numFmtId="0" fontId="19" fillId="2" borderId="28" xfId="1" applyNumberFormat="1" applyFont="1" applyFill="1" applyBorder="1" applyAlignment="1" applyProtection="1">
      <alignment horizontal="left" vertical="center" wrapText="1"/>
    </xf>
    <xf numFmtId="0" fontId="19" fillId="2" borderId="0" xfId="1" applyNumberFormat="1" applyFont="1" applyFill="1" applyBorder="1" applyAlignment="1" applyProtection="1">
      <alignment horizontal="left" vertical="center" wrapText="1"/>
    </xf>
    <xf numFmtId="0" fontId="19" fillId="2" borderId="31" xfId="1" applyNumberFormat="1" applyFont="1" applyFill="1" applyBorder="1" applyAlignment="1" applyProtection="1">
      <alignment horizontal="left" vertical="center" wrapText="1"/>
    </xf>
    <xf numFmtId="0" fontId="19" fillId="2" borderId="30" xfId="1" applyNumberFormat="1" applyFont="1" applyFill="1" applyBorder="1" applyAlignment="1" applyProtection="1">
      <alignment horizontal="left" vertical="center" wrapText="1"/>
    </xf>
    <xf numFmtId="0" fontId="21" fillId="2" borderId="0" xfId="1" applyNumberFormat="1" applyFont="1" applyFill="1" applyBorder="1" applyAlignment="1" applyProtection="1">
      <alignment horizontal="left" vertical="center" wrapText="1"/>
    </xf>
    <xf numFmtId="0" fontId="21" fillId="2" borderId="13" xfId="1" applyNumberFormat="1" applyFont="1" applyFill="1" applyBorder="1" applyAlignment="1" applyProtection="1">
      <alignment horizontal="left" vertical="center" wrapText="1"/>
    </xf>
    <xf numFmtId="0" fontId="10" fillId="2" borderId="9" xfId="1" applyNumberFormat="1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vertical="center"/>
    </xf>
    <xf numFmtId="169" fontId="10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/>
    <xf numFmtId="0" fontId="33" fillId="4" borderId="0" xfId="1" applyFont="1" applyFill="1" applyAlignment="1">
      <alignment horizontal="right"/>
    </xf>
    <xf numFmtId="0" fontId="21" fillId="2" borderId="0" xfId="1" quotePrefix="1" applyNumberFormat="1" applyFont="1" applyFill="1" applyBorder="1" applyAlignment="1" applyProtection="1">
      <alignment vertical="center" wrapText="1"/>
    </xf>
    <xf numFmtId="169" fontId="6" fillId="2" borderId="0" xfId="1" applyNumberFormat="1" applyFont="1" applyFill="1" applyBorder="1" applyAlignment="1" applyProtection="1">
      <alignment horizontal="center" vertical="center" wrapText="1"/>
    </xf>
    <xf numFmtId="0" fontId="9" fillId="3" borderId="0" xfId="1" applyFont="1" applyFill="1" applyAlignment="1" applyProtection="1">
      <alignment horizontal="center" vertical="center"/>
      <protection locked="0"/>
    </xf>
    <xf numFmtId="0" fontId="21" fillId="2" borderId="28" xfId="1" quotePrefix="1" applyNumberFormat="1" applyFont="1" applyFill="1" applyBorder="1" applyAlignment="1" applyProtection="1">
      <alignment horizontal="left" vertical="center" wrapText="1"/>
    </xf>
    <xf numFmtId="0" fontId="21" fillId="2" borderId="0" xfId="1" quotePrefix="1" applyNumberFormat="1" applyFont="1" applyFill="1" applyBorder="1" applyAlignment="1" applyProtection="1">
      <alignment horizontal="left" vertical="center" wrapText="1"/>
    </xf>
    <xf numFmtId="0" fontId="21" fillId="2" borderId="13" xfId="1" quotePrefix="1" applyNumberFormat="1" applyFont="1" applyFill="1" applyBorder="1" applyAlignment="1" applyProtection="1">
      <alignment horizontal="left" vertical="center" wrapText="1"/>
    </xf>
    <xf numFmtId="0" fontId="21" fillId="2" borderId="28" xfId="1" applyNumberFormat="1" applyFont="1" applyFill="1" applyBorder="1" applyAlignment="1" applyProtection="1">
      <alignment horizontal="left" vertical="center" wrapText="1"/>
    </xf>
    <xf numFmtId="0" fontId="21" fillId="2" borderId="0" xfId="1" applyNumberFormat="1" applyFont="1" applyFill="1" applyBorder="1" applyAlignment="1" applyProtection="1">
      <alignment horizontal="left" vertical="center" wrapText="1"/>
    </xf>
    <xf numFmtId="0" fontId="19" fillId="2" borderId="26" xfId="1" applyNumberFormat="1" applyFont="1" applyFill="1" applyBorder="1" applyAlignment="1" applyProtection="1">
      <alignment horizontal="left" vertical="center" wrapText="1"/>
    </xf>
    <xf numFmtId="0" fontId="19" fillId="2" borderId="5" xfId="1" applyNumberFormat="1" applyFont="1" applyFill="1" applyBorder="1" applyAlignment="1" applyProtection="1">
      <alignment horizontal="left" vertical="center" wrapText="1"/>
    </xf>
    <xf numFmtId="3" fontId="3" fillId="3" borderId="3" xfId="1" applyNumberFormat="1" applyFont="1" applyFill="1" applyBorder="1" applyAlignment="1" applyProtection="1">
      <alignment horizontal="right"/>
      <protection locked="0"/>
    </xf>
    <xf numFmtId="3" fontId="3" fillId="3" borderId="4" xfId="1" applyNumberFormat="1" applyFont="1" applyFill="1" applyBorder="1" applyAlignment="1" applyProtection="1">
      <alignment horizontal="right"/>
      <protection locked="0"/>
    </xf>
    <xf numFmtId="0" fontId="19" fillId="2" borderId="31" xfId="1" applyNumberFormat="1" applyFont="1" applyFill="1" applyBorder="1" applyAlignment="1" applyProtection="1">
      <alignment horizontal="left" vertical="center" wrapText="1"/>
    </xf>
    <xf numFmtId="0" fontId="19" fillId="2" borderId="30" xfId="1" applyNumberFormat="1" applyFont="1" applyFill="1" applyBorder="1" applyAlignment="1" applyProtection="1">
      <alignment horizontal="left" vertical="center" wrapText="1"/>
    </xf>
    <xf numFmtId="0" fontId="19" fillId="2" borderId="28" xfId="1" applyNumberFormat="1" applyFont="1" applyFill="1" applyBorder="1" applyAlignment="1" applyProtection="1">
      <alignment horizontal="left" vertical="center" wrapText="1"/>
    </xf>
    <xf numFmtId="0" fontId="19" fillId="2" borderId="0" xfId="1" applyNumberFormat="1" applyFont="1" applyFill="1" applyBorder="1" applyAlignment="1" applyProtection="1">
      <alignment horizontal="left" vertical="center" wrapText="1"/>
    </xf>
    <xf numFmtId="0" fontId="6" fillId="2" borderId="0" xfId="1" applyFont="1" applyFill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vertical="center" indent="7"/>
    </xf>
    <xf numFmtId="0" fontId="4" fillId="2" borderId="34" xfId="1" applyFont="1" applyFill="1" applyBorder="1" applyAlignment="1" applyProtection="1">
      <alignment horizontal="center" vertical="center" wrapText="1"/>
    </xf>
    <xf numFmtId="0" fontId="4" fillId="2" borderId="36" xfId="1" applyFont="1" applyFill="1" applyBorder="1" applyAlignment="1" applyProtection="1">
      <alignment horizontal="center" vertical="center" wrapText="1"/>
    </xf>
    <xf numFmtId="0" fontId="4" fillId="2" borderId="44" xfId="1" applyFont="1" applyFill="1" applyBorder="1" applyAlignment="1" applyProtection="1">
      <alignment horizontal="center" vertical="center" wrapText="1"/>
    </xf>
    <xf numFmtId="0" fontId="4" fillId="2" borderId="41" xfId="1" applyFont="1" applyFill="1" applyBorder="1" applyAlignment="1" applyProtection="1">
      <alignment horizontal="center" vertical="center" wrapText="1"/>
    </xf>
    <xf numFmtId="0" fontId="4" fillId="2" borderId="35" xfId="1" applyFont="1" applyFill="1" applyBorder="1" applyAlignment="1" applyProtection="1">
      <alignment horizontal="center" vertical="center" wrapText="1"/>
    </xf>
    <xf numFmtId="0" fontId="4" fillId="2" borderId="37" xfId="1" applyFont="1" applyFill="1" applyBorder="1" applyAlignment="1" applyProtection="1">
      <alignment horizontal="center" vertical="center" wrapText="1"/>
    </xf>
    <xf numFmtId="0" fontId="10" fillId="2" borderId="5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8"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FF9FF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286323015784"/>
          <c:y val="5.3207635938599396E-2"/>
          <c:w val="0.84423689418851755"/>
          <c:h val="0.77062845029970484"/>
        </c:manualLayout>
      </c:layout>
      <c:scatterChart>
        <c:scatterStyle val="lineMarker"/>
        <c:varyColors val="0"/>
        <c:ser>
          <c:idx val="0"/>
          <c:order val="0"/>
          <c:tx>
            <c:v>limites</c:v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'V2'!$S$26:$S$29</c:f>
              <c:numCache>
                <c:formatCode>0.000</c:formatCode>
                <c:ptCount val="4"/>
                <c:pt idx="0">
                  <c:v>1.1200000000000001</c:v>
                </c:pt>
                <c:pt idx="1">
                  <c:v>1.1200000000000001</c:v>
                </c:pt>
                <c:pt idx="2">
                  <c:v>1.31</c:v>
                </c:pt>
                <c:pt idx="3">
                  <c:v>1.31</c:v>
                </c:pt>
              </c:numCache>
            </c:numRef>
          </c:xVal>
          <c:yVal>
            <c:numRef>
              <c:f>'V2'!$T$26:$T$29</c:f>
              <c:numCache>
                <c:formatCode>0.000</c:formatCode>
                <c:ptCount val="4"/>
                <c:pt idx="0">
                  <c:v>300</c:v>
                </c:pt>
                <c:pt idx="1">
                  <c:v>525</c:v>
                </c:pt>
                <c:pt idx="2">
                  <c:v>525</c:v>
                </c:pt>
                <c:pt idx="3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4-46C9-95B9-3C634EF43541}"/>
            </c:ext>
          </c:extLst>
        </c:ser>
        <c:ser>
          <c:idx val="1"/>
          <c:order val="1"/>
          <c:tx>
            <c:v>evolution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'V2'!$N$19:$N$20</c:f>
              <c:numCache>
                <c:formatCode>#,##0.000</c:formatCode>
                <c:ptCount val="2"/>
                <c:pt idx="0">
                  <c:v>1.2282304761904763</c:v>
                </c:pt>
                <c:pt idx="1">
                  <c:v>1.1725173824130879</c:v>
                </c:pt>
              </c:numCache>
            </c:numRef>
          </c:xVal>
          <c:yVal>
            <c:numRef>
              <c:f>'V2'!$M$19:$M$20</c:f>
              <c:numCache>
                <c:formatCode>#,##0.0</c:formatCode>
                <c:ptCount val="2"/>
                <c:pt idx="0">
                  <c:v>525</c:v>
                </c:pt>
                <c:pt idx="1">
                  <c:v>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74-46C9-95B9-3C634EF4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75048"/>
        <c:axId val="94450256"/>
      </c:scatterChart>
      <c:valAx>
        <c:axId val="94775048"/>
        <c:scaling>
          <c:orientation val="minMax"/>
          <c:max val="1.4"/>
          <c:min val="1.0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/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38206618259610298"/>
              <c:y val="0.9116297894701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50256"/>
        <c:crosses val="autoZero"/>
        <c:crossBetween val="midCat"/>
      </c:valAx>
      <c:valAx>
        <c:axId val="94450256"/>
        <c:scaling>
          <c:orientation val="minMax"/>
          <c:max val="550"/>
          <c:min val="3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0.10995869534616709"/>
              <c:y val="0.284682574723537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75048"/>
        <c:crosses val="autoZero"/>
        <c:crossBetween val="midCat"/>
        <c:majorUnit val="25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121897</xdr:colOff>
      <xdr:row>22</xdr:row>
      <xdr:rowOff>13606</xdr:rowOff>
    </xdr:from>
    <xdr:to>
      <xdr:col>15</xdr:col>
      <xdr:colOff>34018</xdr:colOff>
      <xdr:row>33</xdr:row>
      <xdr:rowOff>129832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34018</xdr:colOff>
      <xdr:row>1</xdr:row>
      <xdr:rowOff>61855</xdr:rowOff>
    </xdr:from>
    <xdr:to>
      <xdr:col>2</xdr:col>
      <xdr:colOff>676955</xdr:colOff>
      <xdr:row>1</xdr:row>
      <xdr:rowOff>237782</xdr:rowOff>
    </xdr:to>
    <xdr:pic>
      <xdr:nvPicPr>
        <xdr:cNvPr id="3" name="Picture 2" descr="logo aeroclub montalbana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8" y="129891"/>
          <a:ext cx="773906" cy="17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416039</xdr:colOff>
      <xdr:row>1</xdr:row>
      <xdr:rowOff>69679</xdr:rowOff>
    </xdr:from>
    <xdr:to>
      <xdr:col>10</xdr:col>
      <xdr:colOff>730704</xdr:colOff>
      <xdr:row>1</xdr:row>
      <xdr:rowOff>245606</xdr:rowOff>
    </xdr:to>
    <xdr:pic>
      <xdr:nvPicPr>
        <xdr:cNvPr id="4" name="Picture 3" descr="logo aeroclub montalbana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168" y="137715"/>
          <a:ext cx="773906" cy="17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54"/>
  <sheetViews>
    <sheetView showGridLines="0" tabSelected="1" zoomScaleNormal="100" zoomScaleSheetLayoutView="130" workbookViewId="0">
      <selection activeCell="G6" sqref="G6"/>
    </sheetView>
  </sheetViews>
  <sheetFormatPr defaultColWidth="11.42578125" defaultRowHeight="15" x14ac:dyDescent="0.25"/>
  <cols>
    <col min="1" max="1" width="1.5703125" style="112" customWidth="1"/>
    <col min="2" max="2" width="0.42578125" style="3" customWidth="1"/>
    <col min="3" max="3" width="30.5703125" style="6" customWidth="1"/>
    <col min="4" max="4" width="12.42578125" style="6" customWidth="1"/>
    <col min="5" max="5" width="5.42578125" style="6" customWidth="1"/>
    <col min="6" max="6" width="4.5703125" style="6" customWidth="1"/>
    <col min="7" max="7" width="8.5703125" style="6" customWidth="1"/>
    <col min="8" max="8" width="7.7109375" style="6" customWidth="1"/>
    <col min="9" max="9" width="1.28515625" style="5" customWidth="1"/>
    <col min="10" max="10" width="6.85546875" style="5" customWidth="1"/>
    <col min="11" max="11" width="27.42578125" style="4" customWidth="1"/>
    <col min="12" max="12" width="6.7109375" style="4" customWidth="1"/>
    <col min="13" max="13" width="9.5703125" style="4" customWidth="1"/>
    <col min="14" max="14" width="11.7109375" style="4" customWidth="1"/>
    <col min="15" max="15" width="9.7109375" style="4" customWidth="1"/>
    <col min="16" max="16" width="3.42578125" style="3" customWidth="1"/>
    <col min="17" max="17" width="4.85546875" style="112" customWidth="1"/>
    <col min="18" max="18" width="18" style="112" customWidth="1"/>
    <col min="19" max="63" width="11.42578125" style="112"/>
    <col min="64" max="262" width="11.42578125" style="3"/>
    <col min="263" max="263" width="16.5703125" style="3" customWidth="1"/>
    <col min="264" max="264" width="13" style="3" customWidth="1"/>
    <col min="265" max="265" width="11.42578125" style="3"/>
    <col min="266" max="266" width="18.28515625" style="3" customWidth="1"/>
    <col min="267" max="267" width="21.28515625" style="3" customWidth="1"/>
    <col min="268" max="268" width="11.42578125" style="3"/>
    <col min="269" max="269" width="21.5703125" style="3" customWidth="1"/>
    <col min="270" max="518" width="11.42578125" style="3"/>
    <col min="519" max="519" width="16.5703125" style="3" customWidth="1"/>
    <col min="520" max="520" width="13" style="3" customWidth="1"/>
    <col min="521" max="521" width="11.42578125" style="3"/>
    <col min="522" max="522" width="18.28515625" style="3" customWidth="1"/>
    <col min="523" max="523" width="21.28515625" style="3" customWidth="1"/>
    <col min="524" max="524" width="11.42578125" style="3"/>
    <col min="525" max="525" width="21.5703125" style="3" customWidth="1"/>
    <col min="526" max="774" width="11.42578125" style="3"/>
    <col min="775" max="775" width="16.5703125" style="3" customWidth="1"/>
    <col min="776" max="776" width="13" style="3" customWidth="1"/>
    <col min="777" max="777" width="11.42578125" style="3"/>
    <col min="778" max="778" width="18.28515625" style="3" customWidth="1"/>
    <col min="779" max="779" width="21.28515625" style="3" customWidth="1"/>
    <col min="780" max="780" width="11.42578125" style="3"/>
    <col min="781" max="781" width="21.5703125" style="3" customWidth="1"/>
    <col min="782" max="1030" width="11.42578125" style="3"/>
    <col min="1031" max="1031" width="16.5703125" style="3" customWidth="1"/>
    <col min="1032" max="1032" width="13" style="3" customWidth="1"/>
    <col min="1033" max="1033" width="11.42578125" style="3"/>
    <col min="1034" max="1034" width="18.28515625" style="3" customWidth="1"/>
    <col min="1035" max="1035" width="21.28515625" style="3" customWidth="1"/>
    <col min="1036" max="1036" width="11.42578125" style="3"/>
    <col min="1037" max="1037" width="21.5703125" style="3" customWidth="1"/>
    <col min="1038" max="1286" width="11.42578125" style="3"/>
    <col min="1287" max="1287" width="16.5703125" style="3" customWidth="1"/>
    <col min="1288" max="1288" width="13" style="3" customWidth="1"/>
    <col min="1289" max="1289" width="11.42578125" style="3"/>
    <col min="1290" max="1290" width="18.28515625" style="3" customWidth="1"/>
    <col min="1291" max="1291" width="21.28515625" style="3" customWidth="1"/>
    <col min="1292" max="1292" width="11.42578125" style="3"/>
    <col min="1293" max="1293" width="21.5703125" style="3" customWidth="1"/>
    <col min="1294" max="1542" width="11.42578125" style="3"/>
    <col min="1543" max="1543" width="16.5703125" style="3" customWidth="1"/>
    <col min="1544" max="1544" width="13" style="3" customWidth="1"/>
    <col min="1545" max="1545" width="11.42578125" style="3"/>
    <col min="1546" max="1546" width="18.28515625" style="3" customWidth="1"/>
    <col min="1547" max="1547" width="21.28515625" style="3" customWidth="1"/>
    <col min="1548" max="1548" width="11.42578125" style="3"/>
    <col min="1549" max="1549" width="21.5703125" style="3" customWidth="1"/>
    <col min="1550" max="1798" width="11.42578125" style="3"/>
    <col min="1799" max="1799" width="16.5703125" style="3" customWidth="1"/>
    <col min="1800" max="1800" width="13" style="3" customWidth="1"/>
    <col min="1801" max="1801" width="11.42578125" style="3"/>
    <col min="1802" max="1802" width="18.28515625" style="3" customWidth="1"/>
    <col min="1803" max="1803" width="21.28515625" style="3" customWidth="1"/>
    <col min="1804" max="1804" width="11.42578125" style="3"/>
    <col min="1805" max="1805" width="21.5703125" style="3" customWidth="1"/>
    <col min="1806" max="2054" width="11.42578125" style="3"/>
    <col min="2055" max="2055" width="16.5703125" style="3" customWidth="1"/>
    <col min="2056" max="2056" width="13" style="3" customWidth="1"/>
    <col min="2057" max="2057" width="11.42578125" style="3"/>
    <col min="2058" max="2058" width="18.28515625" style="3" customWidth="1"/>
    <col min="2059" max="2059" width="21.28515625" style="3" customWidth="1"/>
    <col min="2060" max="2060" width="11.42578125" style="3"/>
    <col min="2061" max="2061" width="21.5703125" style="3" customWidth="1"/>
    <col min="2062" max="2310" width="11.42578125" style="3"/>
    <col min="2311" max="2311" width="16.5703125" style="3" customWidth="1"/>
    <col min="2312" max="2312" width="13" style="3" customWidth="1"/>
    <col min="2313" max="2313" width="11.42578125" style="3"/>
    <col min="2314" max="2314" width="18.28515625" style="3" customWidth="1"/>
    <col min="2315" max="2315" width="21.28515625" style="3" customWidth="1"/>
    <col min="2316" max="2316" width="11.42578125" style="3"/>
    <col min="2317" max="2317" width="21.5703125" style="3" customWidth="1"/>
    <col min="2318" max="2566" width="11.42578125" style="3"/>
    <col min="2567" max="2567" width="16.5703125" style="3" customWidth="1"/>
    <col min="2568" max="2568" width="13" style="3" customWidth="1"/>
    <col min="2569" max="2569" width="11.42578125" style="3"/>
    <col min="2570" max="2570" width="18.28515625" style="3" customWidth="1"/>
    <col min="2571" max="2571" width="21.28515625" style="3" customWidth="1"/>
    <col min="2572" max="2572" width="11.42578125" style="3"/>
    <col min="2573" max="2573" width="21.5703125" style="3" customWidth="1"/>
    <col min="2574" max="2822" width="11.42578125" style="3"/>
    <col min="2823" max="2823" width="16.5703125" style="3" customWidth="1"/>
    <col min="2824" max="2824" width="13" style="3" customWidth="1"/>
    <col min="2825" max="2825" width="11.42578125" style="3"/>
    <col min="2826" max="2826" width="18.28515625" style="3" customWidth="1"/>
    <col min="2827" max="2827" width="21.28515625" style="3" customWidth="1"/>
    <col min="2828" max="2828" width="11.42578125" style="3"/>
    <col min="2829" max="2829" width="21.5703125" style="3" customWidth="1"/>
    <col min="2830" max="3078" width="11.42578125" style="3"/>
    <col min="3079" max="3079" width="16.5703125" style="3" customWidth="1"/>
    <col min="3080" max="3080" width="13" style="3" customWidth="1"/>
    <col min="3081" max="3081" width="11.42578125" style="3"/>
    <col min="3082" max="3082" width="18.28515625" style="3" customWidth="1"/>
    <col min="3083" max="3083" width="21.28515625" style="3" customWidth="1"/>
    <col min="3084" max="3084" width="11.42578125" style="3"/>
    <col min="3085" max="3085" width="21.5703125" style="3" customWidth="1"/>
    <col min="3086" max="3334" width="11.42578125" style="3"/>
    <col min="3335" max="3335" width="16.5703125" style="3" customWidth="1"/>
    <col min="3336" max="3336" width="13" style="3" customWidth="1"/>
    <col min="3337" max="3337" width="11.42578125" style="3"/>
    <col min="3338" max="3338" width="18.28515625" style="3" customWidth="1"/>
    <col min="3339" max="3339" width="21.28515625" style="3" customWidth="1"/>
    <col min="3340" max="3340" width="11.42578125" style="3"/>
    <col min="3341" max="3341" width="21.5703125" style="3" customWidth="1"/>
    <col min="3342" max="3590" width="11.42578125" style="3"/>
    <col min="3591" max="3591" width="16.5703125" style="3" customWidth="1"/>
    <col min="3592" max="3592" width="13" style="3" customWidth="1"/>
    <col min="3593" max="3593" width="11.42578125" style="3"/>
    <col min="3594" max="3594" width="18.28515625" style="3" customWidth="1"/>
    <col min="3595" max="3595" width="21.28515625" style="3" customWidth="1"/>
    <col min="3596" max="3596" width="11.42578125" style="3"/>
    <col min="3597" max="3597" width="21.5703125" style="3" customWidth="1"/>
    <col min="3598" max="3846" width="11.42578125" style="3"/>
    <col min="3847" max="3847" width="16.5703125" style="3" customWidth="1"/>
    <col min="3848" max="3848" width="13" style="3" customWidth="1"/>
    <col min="3849" max="3849" width="11.42578125" style="3"/>
    <col min="3850" max="3850" width="18.28515625" style="3" customWidth="1"/>
    <col min="3851" max="3851" width="21.28515625" style="3" customWidth="1"/>
    <col min="3852" max="3852" width="11.42578125" style="3"/>
    <col min="3853" max="3853" width="21.5703125" style="3" customWidth="1"/>
    <col min="3854" max="4102" width="11.42578125" style="3"/>
    <col min="4103" max="4103" width="16.5703125" style="3" customWidth="1"/>
    <col min="4104" max="4104" width="13" style="3" customWidth="1"/>
    <col min="4105" max="4105" width="11.42578125" style="3"/>
    <col min="4106" max="4106" width="18.28515625" style="3" customWidth="1"/>
    <col min="4107" max="4107" width="21.28515625" style="3" customWidth="1"/>
    <col min="4108" max="4108" width="11.42578125" style="3"/>
    <col min="4109" max="4109" width="21.5703125" style="3" customWidth="1"/>
    <col min="4110" max="4358" width="11.42578125" style="3"/>
    <col min="4359" max="4359" width="16.5703125" style="3" customWidth="1"/>
    <col min="4360" max="4360" width="13" style="3" customWidth="1"/>
    <col min="4361" max="4361" width="11.42578125" style="3"/>
    <col min="4362" max="4362" width="18.28515625" style="3" customWidth="1"/>
    <col min="4363" max="4363" width="21.28515625" style="3" customWidth="1"/>
    <col min="4364" max="4364" width="11.42578125" style="3"/>
    <col min="4365" max="4365" width="21.5703125" style="3" customWidth="1"/>
    <col min="4366" max="4614" width="11.42578125" style="3"/>
    <col min="4615" max="4615" width="16.5703125" style="3" customWidth="1"/>
    <col min="4616" max="4616" width="13" style="3" customWidth="1"/>
    <col min="4617" max="4617" width="11.42578125" style="3"/>
    <col min="4618" max="4618" width="18.28515625" style="3" customWidth="1"/>
    <col min="4619" max="4619" width="21.28515625" style="3" customWidth="1"/>
    <col min="4620" max="4620" width="11.42578125" style="3"/>
    <col min="4621" max="4621" width="21.5703125" style="3" customWidth="1"/>
    <col min="4622" max="4870" width="11.42578125" style="3"/>
    <col min="4871" max="4871" width="16.5703125" style="3" customWidth="1"/>
    <col min="4872" max="4872" width="13" style="3" customWidth="1"/>
    <col min="4873" max="4873" width="11.42578125" style="3"/>
    <col min="4874" max="4874" width="18.28515625" style="3" customWidth="1"/>
    <col min="4875" max="4875" width="21.28515625" style="3" customWidth="1"/>
    <col min="4876" max="4876" width="11.42578125" style="3"/>
    <col min="4877" max="4877" width="21.5703125" style="3" customWidth="1"/>
    <col min="4878" max="5126" width="11.42578125" style="3"/>
    <col min="5127" max="5127" width="16.5703125" style="3" customWidth="1"/>
    <col min="5128" max="5128" width="13" style="3" customWidth="1"/>
    <col min="5129" max="5129" width="11.42578125" style="3"/>
    <col min="5130" max="5130" width="18.28515625" style="3" customWidth="1"/>
    <col min="5131" max="5131" width="21.28515625" style="3" customWidth="1"/>
    <col min="5132" max="5132" width="11.42578125" style="3"/>
    <col min="5133" max="5133" width="21.5703125" style="3" customWidth="1"/>
    <col min="5134" max="5382" width="11.42578125" style="3"/>
    <col min="5383" max="5383" width="16.5703125" style="3" customWidth="1"/>
    <col min="5384" max="5384" width="13" style="3" customWidth="1"/>
    <col min="5385" max="5385" width="11.42578125" style="3"/>
    <col min="5386" max="5386" width="18.28515625" style="3" customWidth="1"/>
    <col min="5387" max="5387" width="21.28515625" style="3" customWidth="1"/>
    <col min="5388" max="5388" width="11.42578125" style="3"/>
    <col min="5389" max="5389" width="21.5703125" style="3" customWidth="1"/>
    <col min="5390" max="5638" width="11.42578125" style="3"/>
    <col min="5639" max="5639" width="16.5703125" style="3" customWidth="1"/>
    <col min="5640" max="5640" width="13" style="3" customWidth="1"/>
    <col min="5641" max="5641" width="11.42578125" style="3"/>
    <col min="5642" max="5642" width="18.28515625" style="3" customWidth="1"/>
    <col min="5643" max="5643" width="21.28515625" style="3" customWidth="1"/>
    <col min="5644" max="5644" width="11.42578125" style="3"/>
    <col min="5645" max="5645" width="21.5703125" style="3" customWidth="1"/>
    <col min="5646" max="5894" width="11.42578125" style="3"/>
    <col min="5895" max="5895" width="16.5703125" style="3" customWidth="1"/>
    <col min="5896" max="5896" width="13" style="3" customWidth="1"/>
    <col min="5897" max="5897" width="11.42578125" style="3"/>
    <col min="5898" max="5898" width="18.28515625" style="3" customWidth="1"/>
    <col min="5899" max="5899" width="21.28515625" style="3" customWidth="1"/>
    <col min="5900" max="5900" width="11.42578125" style="3"/>
    <col min="5901" max="5901" width="21.5703125" style="3" customWidth="1"/>
    <col min="5902" max="6150" width="11.42578125" style="3"/>
    <col min="6151" max="6151" width="16.5703125" style="3" customWidth="1"/>
    <col min="6152" max="6152" width="13" style="3" customWidth="1"/>
    <col min="6153" max="6153" width="11.42578125" style="3"/>
    <col min="6154" max="6154" width="18.28515625" style="3" customWidth="1"/>
    <col min="6155" max="6155" width="21.28515625" style="3" customWidth="1"/>
    <col min="6156" max="6156" width="11.42578125" style="3"/>
    <col min="6157" max="6157" width="21.5703125" style="3" customWidth="1"/>
    <col min="6158" max="6406" width="11.42578125" style="3"/>
    <col min="6407" max="6407" width="16.5703125" style="3" customWidth="1"/>
    <col min="6408" max="6408" width="13" style="3" customWidth="1"/>
    <col min="6409" max="6409" width="11.42578125" style="3"/>
    <col min="6410" max="6410" width="18.28515625" style="3" customWidth="1"/>
    <col min="6411" max="6411" width="21.28515625" style="3" customWidth="1"/>
    <col min="6412" max="6412" width="11.42578125" style="3"/>
    <col min="6413" max="6413" width="21.5703125" style="3" customWidth="1"/>
    <col min="6414" max="6662" width="11.42578125" style="3"/>
    <col min="6663" max="6663" width="16.5703125" style="3" customWidth="1"/>
    <col min="6664" max="6664" width="13" style="3" customWidth="1"/>
    <col min="6665" max="6665" width="11.42578125" style="3"/>
    <col min="6666" max="6666" width="18.28515625" style="3" customWidth="1"/>
    <col min="6667" max="6667" width="21.28515625" style="3" customWidth="1"/>
    <col min="6668" max="6668" width="11.42578125" style="3"/>
    <col min="6669" max="6669" width="21.5703125" style="3" customWidth="1"/>
    <col min="6670" max="6918" width="11.42578125" style="3"/>
    <col min="6919" max="6919" width="16.5703125" style="3" customWidth="1"/>
    <col min="6920" max="6920" width="13" style="3" customWidth="1"/>
    <col min="6921" max="6921" width="11.42578125" style="3"/>
    <col min="6922" max="6922" width="18.28515625" style="3" customWidth="1"/>
    <col min="6923" max="6923" width="21.28515625" style="3" customWidth="1"/>
    <col min="6924" max="6924" width="11.42578125" style="3"/>
    <col min="6925" max="6925" width="21.5703125" style="3" customWidth="1"/>
    <col min="6926" max="7174" width="11.42578125" style="3"/>
    <col min="7175" max="7175" width="16.5703125" style="3" customWidth="1"/>
    <col min="7176" max="7176" width="13" style="3" customWidth="1"/>
    <col min="7177" max="7177" width="11.42578125" style="3"/>
    <col min="7178" max="7178" width="18.28515625" style="3" customWidth="1"/>
    <col min="7179" max="7179" width="21.28515625" style="3" customWidth="1"/>
    <col min="7180" max="7180" width="11.42578125" style="3"/>
    <col min="7181" max="7181" width="21.5703125" style="3" customWidth="1"/>
    <col min="7182" max="7430" width="11.42578125" style="3"/>
    <col min="7431" max="7431" width="16.5703125" style="3" customWidth="1"/>
    <col min="7432" max="7432" width="13" style="3" customWidth="1"/>
    <col min="7433" max="7433" width="11.42578125" style="3"/>
    <col min="7434" max="7434" width="18.28515625" style="3" customWidth="1"/>
    <col min="7435" max="7435" width="21.28515625" style="3" customWidth="1"/>
    <col min="7436" max="7436" width="11.42578125" style="3"/>
    <col min="7437" max="7437" width="21.5703125" style="3" customWidth="1"/>
    <col min="7438" max="7686" width="11.42578125" style="3"/>
    <col min="7687" max="7687" width="16.5703125" style="3" customWidth="1"/>
    <col min="7688" max="7688" width="13" style="3" customWidth="1"/>
    <col min="7689" max="7689" width="11.42578125" style="3"/>
    <col min="7690" max="7690" width="18.28515625" style="3" customWidth="1"/>
    <col min="7691" max="7691" width="21.28515625" style="3" customWidth="1"/>
    <col min="7692" max="7692" width="11.42578125" style="3"/>
    <col min="7693" max="7693" width="21.5703125" style="3" customWidth="1"/>
    <col min="7694" max="7942" width="11.42578125" style="3"/>
    <col min="7943" max="7943" width="16.5703125" style="3" customWidth="1"/>
    <col min="7944" max="7944" width="13" style="3" customWidth="1"/>
    <col min="7945" max="7945" width="11.42578125" style="3"/>
    <col min="7946" max="7946" width="18.28515625" style="3" customWidth="1"/>
    <col min="7947" max="7947" width="21.28515625" style="3" customWidth="1"/>
    <col min="7948" max="7948" width="11.42578125" style="3"/>
    <col min="7949" max="7949" width="21.5703125" style="3" customWidth="1"/>
    <col min="7950" max="8198" width="11.42578125" style="3"/>
    <col min="8199" max="8199" width="16.5703125" style="3" customWidth="1"/>
    <col min="8200" max="8200" width="13" style="3" customWidth="1"/>
    <col min="8201" max="8201" width="11.42578125" style="3"/>
    <col min="8202" max="8202" width="18.28515625" style="3" customWidth="1"/>
    <col min="8203" max="8203" width="21.28515625" style="3" customWidth="1"/>
    <col min="8204" max="8204" width="11.42578125" style="3"/>
    <col min="8205" max="8205" width="21.5703125" style="3" customWidth="1"/>
    <col min="8206" max="8454" width="11.42578125" style="3"/>
    <col min="8455" max="8455" width="16.5703125" style="3" customWidth="1"/>
    <col min="8456" max="8456" width="13" style="3" customWidth="1"/>
    <col min="8457" max="8457" width="11.42578125" style="3"/>
    <col min="8458" max="8458" width="18.28515625" style="3" customWidth="1"/>
    <col min="8459" max="8459" width="21.28515625" style="3" customWidth="1"/>
    <col min="8460" max="8460" width="11.42578125" style="3"/>
    <col min="8461" max="8461" width="21.5703125" style="3" customWidth="1"/>
    <col min="8462" max="8710" width="11.42578125" style="3"/>
    <col min="8711" max="8711" width="16.5703125" style="3" customWidth="1"/>
    <col min="8712" max="8712" width="13" style="3" customWidth="1"/>
    <col min="8713" max="8713" width="11.42578125" style="3"/>
    <col min="8714" max="8714" width="18.28515625" style="3" customWidth="1"/>
    <col min="8715" max="8715" width="21.28515625" style="3" customWidth="1"/>
    <col min="8716" max="8716" width="11.42578125" style="3"/>
    <col min="8717" max="8717" width="21.5703125" style="3" customWidth="1"/>
    <col min="8718" max="8966" width="11.42578125" style="3"/>
    <col min="8967" max="8967" width="16.5703125" style="3" customWidth="1"/>
    <col min="8968" max="8968" width="13" style="3" customWidth="1"/>
    <col min="8969" max="8969" width="11.42578125" style="3"/>
    <col min="8970" max="8970" width="18.28515625" style="3" customWidth="1"/>
    <col min="8971" max="8971" width="21.28515625" style="3" customWidth="1"/>
    <col min="8972" max="8972" width="11.42578125" style="3"/>
    <col min="8973" max="8973" width="21.5703125" style="3" customWidth="1"/>
    <col min="8974" max="9222" width="11.42578125" style="3"/>
    <col min="9223" max="9223" width="16.5703125" style="3" customWidth="1"/>
    <col min="9224" max="9224" width="13" style="3" customWidth="1"/>
    <col min="9225" max="9225" width="11.42578125" style="3"/>
    <col min="9226" max="9226" width="18.28515625" style="3" customWidth="1"/>
    <col min="9227" max="9227" width="21.28515625" style="3" customWidth="1"/>
    <col min="9228" max="9228" width="11.42578125" style="3"/>
    <col min="9229" max="9229" width="21.5703125" style="3" customWidth="1"/>
    <col min="9230" max="9478" width="11.42578125" style="3"/>
    <col min="9479" max="9479" width="16.5703125" style="3" customWidth="1"/>
    <col min="9480" max="9480" width="13" style="3" customWidth="1"/>
    <col min="9481" max="9481" width="11.42578125" style="3"/>
    <col min="9482" max="9482" width="18.28515625" style="3" customWidth="1"/>
    <col min="9483" max="9483" width="21.28515625" style="3" customWidth="1"/>
    <col min="9484" max="9484" width="11.42578125" style="3"/>
    <col min="9485" max="9485" width="21.5703125" style="3" customWidth="1"/>
    <col min="9486" max="9734" width="11.42578125" style="3"/>
    <col min="9735" max="9735" width="16.5703125" style="3" customWidth="1"/>
    <col min="9736" max="9736" width="13" style="3" customWidth="1"/>
    <col min="9737" max="9737" width="11.42578125" style="3"/>
    <col min="9738" max="9738" width="18.28515625" style="3" customWidth="1"/>
    <col min="9739" max="9739" width="21.28515625" style="3" customWidth="1"/>
    <col min="9740" max="9740" width="11.42578125" style="3"/>
    <col min="9741" max="9741" width="21.5703125" style="3" customWidth="1"/>
    <col min="9742" max="9990" width="11.42578125" style="3"/>
    <col min="9991" max="9991" width="16.5703125" style="3" customWidth="1"/>
    <col min="9992" max="9992" width="13" style="3" customWidth="1"/>
    <col min="9993" max="9993" width="11.42578125" style="3"/>
    <col min="9994" max="9994" width="18.28515625" style="3" customWidth="1"/>
    <col min="9995" max="9995" width="21.28515625" style="3" customWidth="1"/>
    <col min="9996" max="9996" width="11.42578125" style="3"/>
    <col min="9997" max="9997" width="21.5703125" style="3" customWidth="1"/>
    <col min="9998" max="10246" width="11.42578125" style="3"/>
    <col min="10247" max="10247" width="16.5703125" style="3" customWidth="1"/>
    <col min="10248" max="10248" width="13" style="3" customWidth="1"/>
    <col min="10249" max="10249" width="11.42578125" style="3"/>
    <col min="10250" max="10250" width="18.28515625" style="3" customWidth="1"/>
    <col min="10251" max="10251" width="21.28515625" style="3" customWidth="1"/>
    <col min="10252" max="10252" width="11.42578125" style="3"/>
    <col min="10253" max="10253" width="21.5703125" style="3" customWidth="1"/>
    <col min="10254" max="10502" width="11.42578125" style="3"/>
    <col min="10503" max="10503" width="16.5703125" style="3" customWidth="1"/>
    <col min="10504" max="10504" width="13" style="3" customWidth="1"/>
    <col min="10505" max="10505" width="11.42578125" style="3"/>
    <col min="10506" max="10506" width="18.28515625" style="3" customWidth="1"/>
    <col min="10507" max="10507" width="21.28515625" style="3" customWidth="1"/>
    <col min="10508" max="10508" width="11.42578125" style="3"/>
    <col min="10509" max="10509" width="21.5703125" style="3" customWidth="1"/>
    <col min="10510" max="10758" width="11.42578125" style="3"/>
    <col min="10759" max="10759" width="16.5703125" style="3" customWidth="1"/>
    <col min="10760" max="10760" width="13" style="3" customWidth="1"/>
    <col min="10761" max="10761" width="11.42578125" style="3"/>
    <col min="10762" max="10762" width="18.28515625" style="3" customWidth="1"/>
    <col min="10763" max="10763" width="21.28515625" style="3" customWidth="1"/>
    <col min="10764" max="10764" width="11.42578125" style="3"/>
    <col min="10765" max="10765" width="21.5703125" style="3" customWidth="1"/>
    <col min="10766" max="11014" width="11.42578125" style="3"/>
    <col min="11015" max="11015" width="16.5703125" style="3" customWidth="1"/>
    <col min="11016" max="11016" width="13" style="3" customWidth="1"/>
    <col min="11017" max="11017" width="11.42578125" style="3"/>
    <col min="11018" max="11018" width="18.28515625" style="3" customWidth="1"/>
    <col min="11019" max="11019" width="21.28515625" style="3" customWidth="1"/>
    <col min="11020" max="11020" width="11.42578125" style="3"/>
    <col min="11021" max="11021" width="21.5703125" style="3" customWidth="1"/>
    <col min="11022" max="11270" width="11.42578125" style="3"/>
    <col min="11271" max="11271" width="16.5703125" style="3" customWidth="1"/>
    <col min="11272" max="11272" width="13" style="3" customWidth="1"/>
    <col min="11273" max="11273" width="11.42578125" style="3"/>
    <col min="11274" max="11274" width="18.28515625" style="3" customWidth="1"/>
    <col min="11275" max="11275" width="21.28515625" style="3" customWidth="1"/>
    <col min="11276" max="11276" width="11.42578125" style="3"/>
    <col min="11277" max="11277" width="21.5703125" style="3" customWidth="1"/>
    <col min="11278" max="11526" width="11.42578125" style="3"/>
    <col min="11527" max="11527" width="16.5703125" style="3" customWidth="1"/>
    <col min="11528" max="11528" width="13" style="3" customWidth="1"/>
    <col min="11529" max="11529" width="11.42578125" style="3"/>
    <col min="11530" max="11530" width="18.28515625" style="3" customWidth="1"/>
    <col min="11531" max="11531" width="21.28515625" style="3" customWidth="1"/>
    <col min="11532" max="11532" width="11.42578125" style="3"/>
    <col min="11533" max="11533" width="21.5703125" style="3" customWidth="1"/>
    <col min="11534" max="11782" width="11.42578125" style="3"/>
    <col min="11783" max="11783" width="16.5703125" style="3" customWidth="1"/>
    <col min="11784" max="11784" width="13" style="3" customWidth="1"/>
    <col min="11785" max="11785" width="11.42578125" style="3"/>
    <col min="11786" max="11786" width="18.28515625" style="3" customWidth="1"/>
    <col min="11787" max="11787" width="21.28515625" style="3" customWidth="1"/>
    <col min="11788" max="11788" width="11.42578125" style="3"/>
    <col min="11789" max="11789" width="21.5703125" style="3" customWidth="1"/>
    <col min="11790" max="12038" width="11.42578125" style="3"/>
    <col min="12039" max="12039" width="16.5703125" style="3" customWidth="1"/>
    <col min="12040" max="12040" width="13" style="3" customWidth="1"/>
    <col min="12041" max="12041" width="11.42578125" style="3"/>
    <col min="12042" max="12042" width="18.28515625" style="3" customWidth="1"/>
    <col min="12043" max="12043" width="21.28515625" style="3" customWidth="1"/>
    <col min="12044" max="12044" width="11.42578125" style="3"/>
    <col min="12045" max="12045" width="21.5703125" style="3" customWidth="1"/>
    <col min="12046" max="12294" width="11.42578125" style="3"/>
    <col min="12295" max="12295" width="16.5703125" style="3" customWidth="1"/>
    <col min="12296" max="12296" width="13" style="3" customWidth="1"/>
    <col min="12297" max="12297" width="11.42578125" style="3"/>
    <col min="12298" max="12298" width="18.28515625" style="3" customWidth="1"/>
    <col min="12299" max="12299" width="21.28515625" style="3" customWidth="1"/>
    <col min="12300" max="12300" width="11.42578125" style="3"/>
    <col min="12301" max="12301" width="21.5703125" style="3" customWidth="1"/>
    <col min="12302" max="12550" width="11.42578125" style="3"/>
    <col min="12551" max="12551" width="16.5703125" style="3" customWidth="1"/>
    <col min="12552" max="12552" width="13" style="3" customWidth="1"/>
    <col min="12553" max="12553" width="11.42578125" style="3"/>
    <col min="12554" max="12554" width="18.28515625" style="3" customWidth="1"/>
    <col min="12555" max="12555" width="21.28515625" style="3" customWidth="1"/>
    <col min="12556" max="12556" width="11.42578125" style="3"/>
    <col min="12557" max="12557" width="21.5703125" style="3" customWidth="1"/>
    <col min="12558" max="12806" width="11.42578125" style="3"/>
    <col min="12807" max="12807" width="16.5703125" style="3" customWidth="1"/>
    <col min="12808" max="12808" width="13" style="3" customWidth="1"/>
    <col min="12809" max="12809" width="11.42578125" style="3"/>
    <col min="12810" max="12810" width="18.28515625" style="3" customWidth="1"/>
    <col min="12811" max="12811" width="21.28515625" style="3" customWidth="1"/>
    <col min="12812" max="12812" width="11.42578125" style="3"/>
    <col min="12813" max="12813" width="21.5703125" style="3" customWidth="1"/>
    <col min="12814" max="13062" width="11.42578125" style="3"/>
    <col min="13063" max="13063" width="16.5703125" style="3" customWidth="1"/>
    <col min="13064" max="13064" width="13" style="3" customWidth="1"/>
    <col min="13065" max="13065" width="11.42578125" style="3"/>
    <col min="13066" max="13066" width="18.28515625" style="3" customWidth="1"/>
    <col min="13067" max="13067" width="21.28515625" style="3" customWidth="1"/>
    <col min="13068" max="13068" width="11.42578125" style="3"/>
    <col min="13069" max="13069" width="21.5703125" style="3" customWidth="1"/>
    <col min="13070" max="13318" width="11.42578125" style="3"/>
    <col min="13319" max="13319" width="16.5703125" style="3" customWidth="1"/>
    <col min="13320" max="13320" width="13" style="3" customWidth="1"/>
    <col min="13321" max="13321" width="11.42578125" style="3"/>
    <col min="13322" max="13322" width="18.28515625" style="3" customWidth="1"/>
    <col min="13323" max="13323" width="21.28515625" style="3" customWidth="1"/>
    <col min="13324" max="13324" width="11.42578125" style="3"/>
    <col min="13325" max="13325" width="21.5703125" style="3" customWidth="1"/>
    <col min="13326" max="13574" width="11.42578125" style="3"/>
    <col min="13575" max="13575" width="16.5703125" style="3" customWidth="1"/>
    <col min="13576" max="13576" width="13" style="3" customWidth="1"/>
    <col min="13577" max="13577" width="11.42578125" style="3"/>
    <col min="13578" max="13578" width="18.28515625" style="3" customWidth="1"/>
    <col min="13579" max="13579" width="21.28515625" style="3" customWidth="1"/>
    <col min="13580" max="13580" width="11.42578125" style="3"/>
    <col min="13581" max="13581" width="21.5703125" style="3" customWidth="1"/>
    <col min="13582" max="13830" width="11.42578125" style="3"/>
    <col min="13831" max="13831" width="16.5703125" style="3" customWidth="1"/>
    <col min="13832" max="13832" width="13" style="3" customWidth="1"/>
    <col min="13833" max="13833" width="11.42578125" style="3"/>
    <col min="13834" max="13834" width="18.28515625" style="3" customWidth="1"/>
    <col min="13835" max="13835" width="21.28515625" style="3" customWidth="1"/>
    <col min="13836" max="13836" width="11.42578125" style="3"/>
    <col min="13837" max="13837" width="21.5703125" style="3" customWidth="1"/>
    <col min="13838" max="14086" width="11.42578125" style="3"/>
    <col min="14087" max="14087" width="16.5703125" style="3" customWidth="1"/>
    <col min="14088" max="14088" width="13" style="3" customWidth="1"/>
    <col min="14089" max="14089" width="11.42578125" style="3"/>
    <col min="14090" max="14090" width="18.28515625" style="3" customWidth="1"/>
    <col min="14091" max="14091" width="21.28515625" style="3" customWidth="1"/>
    <col min="14092" max="14092" width="11.42578125" style="3"/>
    <col min="14093" max="14093" width="21.5703125" style="3" customWidth="1"/>
    <col min="14094" max="14342" width="11.42578125" style="3"/>
    <col min="14343" max="14343" width="16.5703125" style="3" customWidth="1"/>
    <col min="14344" max="14344" width="13" style="3" customWidth="1"/>
    <col min="14345" max="14345" width="11.42578125" style="3"/>
    <col min="14346" max="14346" width="18.28515625" style="3" customWidth="1"/>
    <col min="14347" max="14347" width="21.28515625" style="3" customWidth="1"/>
    <col min="14348" max="14348" width="11.42578125" style="3"/>
    <col min="14349" max="14349" width="21.5703125" style="3" customWidth="1"/>
    <col min="14350" max="14598" width="11.42578125" style="3"/>
    <col min="14599" max="14599" width="16.5703125" style="3" customWidth="1"/>
    <col min="14600" max="14600" width="13" style="3" customWidth="1"/>
    <col min="14601" max="14601" width="11.42578125" style="3"/>
    <col min="14602" max="14602" width="18.28515625" style="3" customWidth="1"/>
    <col min="14603" max="14603" width="21.28515625" style="3" customWidth="1"/>
    <col min="14604" max="14604" width="11.42578125" style="3"/>
    <col min="14605" max="14605" width="21.5703125" style="3" customWidth="1"/>
    <col min="14606" max="14854" width="11.42578125" style="3"/>
    <col min="14855" max="14855" width="16.5703125" style="3" customWidth="1"/>
    <col min="14856" max="14856" width="13" style="3" customWidth="1"/>
    <col min="14857" max="14857" width="11.42578125" style="3"/>
    <col min="14858" max="14858" width="18.28515625" style="3" customWidth="1"/>
    <col min="14859" max="14859" width="21.28515625" style="3" customWidth="1"/>
    <col min="14860" max="14860" width="11.42578125" style="3"/>
    <col min="14861" max="14861" width="21.5703125" style="3" customWidth="1"/>
    <col min="14862" max="15110" width="11.42578125" style="3"/>
    <col min="15111" max="15111" width="16.5703125" style="3" customWidth="1"/>
    <col min="15112" max="15112" width="13" style="3" customWidth="1"/>
    <col min="15113" max="15113" width="11.42578125" style="3"/>
    <col min="15114" max="15114" width="18.28515625" style="3" customWidth="1"/>
    <col min="15115" max="15115" width="21.28515625" style="3" customWidth="1"/>
    <col min="15116" max="15116" width="11.42578125" style="3"/>
    <col min="15117" max="15117" width="21.5703125" style="3" customWidth="1"/>
    <col min="15118" max="15366" width="11.42578125" style="3"/>
    <col min="15367" max="15367" width="16.5703125" style="3" customWidth="1"/>
    <col min="15368" max="15368" width="13" style="3" customWidth="1"/>
    <col min="15369" max="15369" width="11.42578125" style="3"/>
    <col min="15370" max="15370" width="18.28515625" style="3" customWidth="1"/>
    <col min="15371" max="15371" width="21.28515625" style="3" customWidth="1"/>
    <col min="15372" max="15372" width="11.42578125" style="3"/>
    <col min="15373" max="15373" width="21.5703125" style="3" customWidth="1"/>
    <col min="15374" max="15622" width="11.42578125" style="3"/>
    <col min="15623" max="15623" width="16.5703125" style="3" customWidth="1"/>
    <col min="15624" max="15624" width="13" style="3" customWidth="1"/>
    <col min="15625" max="15625" width="11.42578125" style="3"/>
    <col min="15626" max="15626" width="18.28515625" style="3" customWidth="1"/>
    <col min="15627" max="15627" width="21.28515625" style="3" customWidth="1"/>
    <col min="15628" max="15628" width="11.42578125" style="3"/>
    <col min="15629" max="15629" width="21.5703125" style="3" customWidth="1"/>
    <col min="15630" max="15878" width="11.42578125" style="3"/>
    <col min="15879" max="15879" width="16.5703125" style="3" customWidth="1"/>
    <col min="15880" max="15880" width="13" style="3" customWidth="1"/>
    <col min="15881" max="15881" width="11.42578125" style="3"/>
    <col min="15882" max="15882" width="18.28515625" style="3" customWidth="1"/>
    <col min="15883" max="15883" width="21.28515625" style="3" customWidth="1"/>
    <col min="15884" max="15884" width="11.42578125" style="3"/>
    <col min="15885" max="15885" width="21.5703125" style="3" customWidth="1"/>
    <col min="15886" max="16134" width="11.42578125" style="3"/>
    <col min="16135" max="16135" width="16.5703125" style="3" customWidth="1"/>
    <col min="16136" max="16136" width="13" style="3" customWidth="1"/>
    <col min="16137" max="16137" width="11.42578125" style="3"/>
    <col min="16138" max="16138" width="18.28515625" style="3" customWidth="1"/>
    <col min="16139" max="16139" width="21.28515625" style="3" customWidth="1"/>
    <col min="16140" max="16140" width="11.42578125" style="3"/>
    <col min="16141" max="16141" width="21.5703125" style="3" customWidth="1"/>
    <col min="16142" max="16384" width="11.42578125" style="3"/>
  </cols>
  <sheetData>
    <row r="1" spans="1:63" s="112" customFormat="1" ht="5.25" customHeight="1" x14ac:dyDescent="0.25">
      <c r="C1" s="113"/>
      <c r="D1" s="113"/>
      <c r="E1" s="114"/>
      <c r="F1" s="114"/>
      <c r="G1" s="114"/>
      <c r="H1" s="114"/>
      <c r="I1" s="115"/>
      <c r="J1" s="115"/>
      <c r="K1" s="116"/>
      <c r="L1" s="117"/>
      <c r="M1" s="117"/>
      <c r="N1" s="117"/>
      <c r="O1" s="117"/>
    </row>
    <row r="2" spans="1:63" s="1" customFormat="1" ht="23.25" customHeight="1" x14ac:dyDescent="0.25">
      <c r="A2" s="118"/>
      <c r="B2" s="24"/>
      <c r="C2" s="171" t="s">
        <v>22</v>
      </c>
      <c r="D2" s="171"/>
      <c r="E2" s="171"/>
      <c r="F2" s="171"/>
      <c r="G2" s="171"/>
      <c r="H2" s="171"/>
      <c r="I2" s="171"/>
      <c r="J2" s="26"/>
      <c r="K2" s="170" t="s">
        <v>23</v>
      </c>
      <c r="L2" s="170"/>
      <c r="M2" s="170"/>
      <c r="N2" s="170"/>
      <c r="O2" s="170"/>
      <c r="P2" s="24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</row>
    <row r="3" spans="1:63" s="1" customFormat="1" ht="23.25" customHeight="1" thickBot="1" x14ac:dyDescent="0.3">
      <c r="A3" s="118"/>
      <c r="B3" s="24"/>
      <c r="C3" s="25"/>
      <c r="D3" s="24"/>
      <c r="E3" s="12"/>
      <c r="F3" s="91"/>
      <c r="G3" s="91"/>
      <c r="H3" s="91"/>
      <c r="I3" s="26"/>
      <c r="J3" s="26"/>
      <c r="K3" s="27"/>
      <c r="L3" s="28"/>
      <c r="M3" s="28"/>
      <c r="N3" s="28"/>
      <c r="O3" s="28"/>
      <c r="P3" s="24"/>
      <c r="Q3" s="118"/>
      <c r="R3" s="118"/>
      <c r="S3" s="119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</row>
    <row r="4" spans="1:63" s="2" customFormat="1" ht="15" customHeight="1" x14ac:dyDescent="0.35">
      <c r="A4" s="119"/>
      <c r="B4" s="29"/>
      <c r="C4" s="95" t="s">
        <v>42</v>
      </c>
      <c r="D4" s="108">
        <v>14</v>
      </c>
      <c r="E4" s="29"/>
      <c r="F4" s="8"/>
      <c r="G4" s="21" t="s">
        <v>20</v>
      </c>
      <c r="H4" s="178" t="s">
        <v>9</v>
      </c>
      <c r="I4" s="178"/>
      <c r="J4" s="26"/>
      <c r="K4" s="62" t="s">
        <v>4</v>
      </c>
      <c r="L4" s="31"/>
      <c r="M4" s="31"/>
      <c r="N4" s="89">
        <v>525</v>
      </c>
      <c r="O4" s="96"/>
      <c r="P4" s="2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</row>
    <row r="5" spans="1:63" s="2" customFormat="1" ht="15" customHeight="1" x14ac:dyDescent="0.25">
      <c r="A5" s="119"/>
      <c r="B5" s="29"/>
      <c r="C5" s="102" t="s">
        <v>35</v>
      </c>
      <c r="D5" s="109">
        <v>15</v>
      </c>
      <c r="E5" s="29"/>
      <c r="F5" s="17" t="s">
        <v>14</v>
      </c>
      <c r="G5" s="103">
        <v>0.1111111111111111</v>
      </c>
      <c r="H5" s="164">
        <v>2500</v>
      </c>
      <c r="I5" s="165"/>
      <c r="J5" s="26"/>
      <c r="K5" s="30" t="s">
        <v>48</v>
      </c>
      <c r="L5" s="96"/>
      <c r="M5" s="96"/>
      <c r="N5" s="89">
        <v>300</v>
      </c>
      <c r="O5" s="96"/>
      <c r="P5" s="2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</row>
    <row r="6" spans="1:63" s="2" customFormat="1" ht="15" customHeight="1" x14ac:dyDescent="0.25">
      <c r="A6" s="119"/>
      <c r="B6" s="29"/>
      <c r="C6" s="102" t="s">
        <v>36</v>
      </c>
      <c r="D6" s="109">
        <v>12</v>
      </c>
      <c r="E6" s="29"/>
      <c r="F6" s="17" t="s">
        <v>15</v>
      </c>
      <c r="G6" s="103">
        <v>0</v>
      </c>
      <c r="H6" s="164">
        <v>0</v>
      </c>
      <c r="I6" s="165"/>
      <c r="J6" s="26"/>
      <c r="O6" s="96"/>
      <c r="P6" s="2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</row>
    <row r="7" spans="1:63" ht="15" customHeight="1" thickBot="1" x14ac:dyDescent="0.3">
      <c r="B7" s="32"/>
      <c r="C7" s="149" t="s">
        <v>19</v>
      </c>
      <c r="D7" s="110">
        <v>1</v>
      </c>
      <c r="E7" s="22"/>
      <c r="F7" s="17" t="s">
        <v>16</v>
      </c>
      <c r="G7" s="103">
        <v>0</v>
      </c>
      <c r="H7" s="164">
        <v>0</v>
      </c>
      <c r="I7" s="165"/>
      <c r="J7" s="26"/>
      <c r="O7" s="6"/>
      <c r="P7" s="32"/>
    </row>
    <row r="8" spans="1:63" ht="15" customHeight="1" x14ac:dyDescent="0.35">
      <c r="B8" s="32"/>
      <c r="C8" s="3"/>
      <c r="D8" s="3"/>
      <c r="E8" s="22"/>
      <c r="F8" s="17" t="s">
        <v>17</v>
      </c>
      <c r="G8" s="103">
        <v>0</v>
      </c>
      <c r="H8" s="164">
        <v>0</v>
      </c>
      <c r="I8" s="165"/>
      <c r="J8" s="26"/>
      <c r="K8" s="33"/>
      <c r="L8" s="33"/>
      <c r="M8" s="33"/>
      <c r="N8" s="33"/>
      <c r="O8" s="33"/>
      <c r="P8" s="32"/>
    </row>
    <row r="9" spans="1:63" ht="15" customHeight="1" thickBot="1" x14ac:dyDescent="0.4">
      <c r="B9" s="32"/>
      <c r="E9" s="22"/>
      <c r="F9" s="17" t="s">
        <v>18</v>
      </c>
      <c r="G9" s="103">
        <v>0</v>
      </c>
      <c r="H9" s="164">
        <v>0</v>
      </c>
      <c r="I9" s="165"/>
      <c r="J9" s="26"/>
      <c r="K9" s="33"/>
      <c r="L9" s="33"/>
      <c r="M9" s="33"/>
      <c r="N9" s="33"/>
      <c r="O9" s="33"/>
      <c r="P9" s="32"/>
    </row>
    <row r="10" spans="1:63" ht="15" customHeight="1" x14ac:dyDescent="0.25">
      <c r="B10" s="32"/>
      <c r="C10" s="13" t="s">
        <v>13</v>
      </c>
      <c r="D10" s="111" t="s">
        <v>10</v>
      </c>
      <c r="E10" s="22"/>
      <c r="F10" s="18" t="s">
        <v>21</v>
      </c>
      <c r="G10" s="75">
        <f>SUM(G5:G9)</f>
        <v>0.1111111111111111</v>
      </c>
      <c r="H10" s="61" t="str">
        <f>CONCATENATE("(",(G10-INT(G10))*24*60," mn)")</f>
        <v>(160 mn)</v>
      </c>
      <c r="I10" s="97"/>
      <c r="J10" s="26"/>
      <c r="K10" s="35"/>
      <c r="L10" s="82"/>
      <c r="M10" s="174" t="s">
        <v>33</v>
      </c>
      <c r="N10" s="172" t="s">
        <v>34</v>
      </c>
      <c r="O10" s="176" t="s">
        <v>5</v>
      </c>
      <c r="P10" s="32"/>
    </row>
    <row r="11" spans="1:63" ht="15" customHeight="1" thickBot="1" x14ac:dyDescent="0.3">
      <c r="B11" s="32"/>
      <c r="D11" s="22"/>
      <c r="E11" s="22"/>
      <c r="F11" s="18" t="s">
        <v>29</v>
      </c>
      <c r="G11" s="150">
        <f>COUNTIF(G5:G9,"&gt;0")</f>
        <v>1</v>
      </c>
      <c r="H11" s="34" t="s">
        <v>12</v>
      </c>
      <c r="I11" s="26"/>
      <c r="J11" s="26"/>
      <c r="K11" s="36"/>
      <c r="L11" s="83"/>
      <c r="M11" s="175"/>
      <c r="N11" s="173"/>
      <c r="O11" s="177"/>
      <c r="P11" s="32"/>
      <c r="S11" s="120"/>
    </row>
    <row r="12" spans="1:63" ht="15" customHeight="1" x14ac:dyDescent="0.25">
      <c r="B12" s="32"/>
      <c r="C12" s="156" t="s">
        <v>40</v>
      </c>
      <c r="D12" s="156"/>
      <c r="E12" s="156"/>
      <c r="F12" s="156"/>
      <c r="G12" s="156"/>
      <c r="H12" s="156"/>
      <c r="I12" s="156"/>
      <c r="J12" s="26"/>
      <c r="K12" s="84" t="s">
        <v>26</v>
      </c>
      <c r="L12" s="85"/>
      <c r="M12" s="43">
        <v>68</v>
      </c>
      <c r="N12" s="42">
        <v>0</v>
      </c>
      <c r="O12" s="44">
        <f t="shared" ref="O12:O18" si="0">N12*M12</f>
        <v>0</v>
      </c>
      <c r="P12" s="32"/>
      <c r="R12" s="121"/>
      <c r="S12" s="120"/>
    </row>
    <row r="13" spans="1:63" ht="15" customHeight="1" x14ac:dyDescent="0.25">
      <c r="B13" s="32"/>
      <c r="D13" s="22"/>
      <c r="E13" s="22"/>
      <c r="I13" s="26"/>
      <c r="J13" s="26"/>
      <c r="K13" s="86" t="s">
        <v>27</v>
      </c>
      <c r="L13" s="87"/>
      <c r="M13" s="47">
        <f>N5-M12</f>
        <v>232</v>
      </c>
      <c r="N13" s="46">
        <v>1.413</v>
      </c>
      <c r="O13" s="48">
        <f t="shared" si="0"/>
        <v>327.81600000000003</v>
      </c>
      <c r="P13" s="32"/>
    </row>
    <row r="14" spans="1:63" ht="15" customHeight="1" x14ac:dyDescent="0.25">
      <c r="B14" s="32"/>
      <c r="C14" s="7"/>
      <c r="D14" s="22"/>
      <c r="E14" s="22"/>
      <c r="F14" s="18"/>
      <c r="I14" s="26"/>
      <c r="J14" s="26"/>
      <c r="K14" s="86" t="s">
        <v>1</v>
      </c>
      <c r="L14" s="87"/>
      <c r="M14" s="106">
        <v>95</v>
      </c>
      <c r="N14" s="46">
        <v>1.2949999999999999</v>
      </c>
      <c r="O14" s="48">
        <f t="shared" si="0"/>
        <v>123.02499999999999</v>
      </c>
      <c r="P14" s="32"/>
      <c r="Q14" s="122"/>
      <c r="R14" s="140"/>
    </row>
    <row r="15" spans="1:63" ht="15" customHeight="1" thickBot="1" x14ac:dyDescent="0.3">
      <c r="B15" s="32"/>
      <c r="C15" s="32"/>
      <c r="D15" s="32"/>
      <c r="E15" s="32"/>
      <c r="F15" s="98"/>
      <c r="G15" s="98"/>
      <c r="H15" s="98"/>
      <c r="I15" s="26"/>
      <c r="J15" s="26"/>
      <c r="K15" s="86" t="s">
        <v>2</v>
      </c>
      <c r="L15" s="87"/>
      <c r="M15" s="106">
        <v>92</v>
      </c>
      <c r="N15" s="46">
        <v>1.2949999999999999</v>
      </c>
      <c r="O15" s="48">
        <f t="shared" si="0"/>
        <v>119.13999999999999</v>
      </c>
      <c r="P15" s="32"/>
    </row>
    <row r="16" spans="1:63" ht="16.5" customHeight="1" x14ac:dyDescent="0.25">
      <c r="B16" s="37"/>
      <c r="C16" s="77" t="s">
        <v>25</v>
      </c>
      <c r="D16" s="19"/>
      <c r="E16" s="38"/>
      <c r="F16" s="39"/>
      <c r="G16" s="40"/>
      <c r="H16" s="20"/>
      <c r="I16" s="41"/>
      <c r="J16" s="26"/>
      <c r="K16" s="86" t="s">
        <v>43</v>
      </c>
      <c r="L16" s="107">
        <v>50</v>
      </c>
      <c r="M16" s="47">
        <f>0.72*L16</f>
        <v>36</v>
      </c>
      <c r="N16" s="46">
        <v>1.9850000000000001</v>
      </c>
      <c r="O16" s="48">
        <f t="shared" si="0"/>
        <v>71.460000000000008</v>
      </c>
      <c r="P16" s="32"/>
    </row>
    <row r="17" spans="2:20" ht="16.5" customHeight="1" x14ac:dyDescent="0.25">
      <c r="B17" s="45"/>
      <c r="C17" s="166" t="str">
        <f>CONCATENATE(F17," x 1l par mise(s) en oeuvre (roulage, essais moteurs)")</f>
        <v>1 x 1l par mise(s) en oeuvre (roulage, essais moteurs)</v>
      </c>
      <c r="D17" s="167"/>
      <c r="E17" s="78">
        <f>IF(F17=0,D7*G11,D7*F17)</f>
        <v>1</v>
      </c>
      <c r="F17" s="104">
        <v>1</v>
      </c>
      <c r="G17" s="157" t="str">
        <f>CONCATENATE(D7," l x ",$G$11," par étape")</f>
        <v>1 l x 1 par étape</v>
      </c>
      <c r="H17" s="158"/>
      <c r="I17" s="159"/>
      <c r="J17" s="63"/>
      <c r="K17" s="86" t="s">
        <v>3</v>
      </c>
      <c r="L17" s="87"/>
      <c r="M17" s="106">
        <v>2</v>
      </c>
      <c r="N17" s="46">
        <v>1.69</v>
      </c>
      <c r="O17" s="48">
        <f t="shared" si="0"/>
        <v>3.38</v>
      </c>
      <c r="P17" s="32"/>
    </row>
    <row r="18" spans="2:20" ht="16.5" customHeight="1" thickBot="1" x14ac:dyDescent="0.3">
      <c r="B18" s="45"/>
      <c r="C18" s="143" t="s">
        <v>8</v>
      </c>
      <c r="D18" s="144"/>
      <c r="E18" s="79">
        <f>D4/60*(G10*24*60)</f>
        <v>37.333333333333336</v>
      </c>
      <c r="F18" s="157" t="str">
        <f>CONCATENATE(D4," l /60mn x ",(G10-INT(G10))*24*60,"mn")</f>
        <v>14 l /60mn x 160mn</v>
      </c>
      <c r="G18" s="158"/>
      <c r="H18" s="158"/>
      <c r="I18" s="159"/>
      <c r="J18" s="26"/>
      <c r="K18" s="88" t="s">
        <v>28</v>
      </c>
      <c r="L18" s="60"/>
      <c r="M18" s="106">
        <v>0</v>
      </c>
      <c r="N18" s="46">
        <v>2.33</v>
      </c>
      <c r="O18" s="48">
        <f t="shared" si="0"/>
        <v>0</v>
      </c>
      <c r="P18" s="32"/>
    </row>
    <row r="19" spans="2:20" ht="16.5" customHeight="1" x14ac:dyDescent="0.25">
      <c r="B19" s="45"/>
      <c r="C19" s="168" t="s">
        <v>30</v>
      </c>
      <c r="D19" s="169"/>
      <c r="E19" s="151">
        <v>0</v>
      </c>
      <c r="F19" s="12"/>
      <c r="G19" s="76"/>
      <c r="H19" s="76"/>
      <c r="I19" s="152"/>
      <c r="J19" s="26"/>
      <c r="K19" s="64"/>
      <c r="L19" s="67" t="s">
        <v>31</v>
      </c>
      <c r="M19" s="68">
        <f>SUM(M12:M18)</f>
        <v>525</v>
      </c>
      <c r="N19" s="69">
        <f>O19/M19</f>
        <v>1.2282304761904763</v>
      </c>
      <c r="O19" s="70">
        <f>SUM(O12:O18)</f>
        <v>644.82100000000003</v>
      </c>
      <c r="P19" s="32"/>
    </row>
    <row r="20" spans="2:20" ht="16.5" customHeight="1" thickBot="1" x14ac:dyDescent="0.3">
      <c r="B20" s="141"/>
      <c r="C20" s="162" t="str">
        <f>CONCATENATE(F17," Procédure(s) d'arrivée ( 5mn après verticale )")</f>
        <v>1 Procédure(s) d'arrivée ( 5mn après verticale )</v>
      </c>
      <c r="D20" s="163"/>
      <c r="E20" s="94">
        <f>(D6/60)*5*G11</f>
        <v>1</v>
      </c>
      <c r="F20" s="157" t="str">
        <f>CONCATENATE(F17," x (",D6,"l/60mn) x 5mn")</f>
        <v>1 x (12l/60mn) x 5mn</v>
      </c>
      <c r="G20" s="158"/>
      <c r="H20" s="158"/>
      <c r="I20" s="159"/>
      <c r="J20" s="26"/>
      <c r="K20" s="35"/>
      <c r="L20" s="74" t="s">
        <v>32</v>
      </c>
      <c r="M20" s="71">
        <f>M19-M16</f>
        <v>489</v>
      </c>
      <c r="N20" s="72">
        <f>O20/M20</f>
        <v>1.1725173824130879</v>
      </c>
      <c r="O20" s="73">
        <f>O19-O16</f>
        <v>573.36099999999999</v>
      </c>
      <c r="P20" s="32"/>
    </row>
    <row r="21" spans="2:20" ht="16.5" customHeight="1" x14ac:dyDescent="0.25">
      <c r="B21" s="45"/>
      <c r="C21" s="142"/>
      <c r="D21" s="142"/>
      <c r="E21" s="142"/>
      <c r="F21" s="76"/>
      <c r="G21" s="76"/>
      <c r="H21" s="76"/>
      <c r="I21" s="99"/>
      <c r="J21" s="26"/>
      <c r="K21" s="6"/>
      <c r="L21" s="6"/>
      <c r="M21" s="6"/>
      <c r="N21" s="6"/>
      <c r="O21" s="6"/>
      <c r="P21" s="32"/>
    </row>
    <row r="22" spans="2:20" ht="16.5" customHeight="1" x14ac:dyDescent="0.3">
      <c r="B22" s="45"/>
      <c r="C22" s="81" t="s">
        <v>24</v>
      </c>
      <c r="D22" s="9"/>
      <c r="E22" s="10"/>
      <c r="F22" s="11"/>
      <c r="G22" s="147"/>
      <c r="H22" s="147"/>
      <c r="I22" s="148"/>
      <c r="J22" s="26"/>
      <c r="K22" s="6"/>
      <c r="L22" s="6"/>
      <c r="M22" s="6"/>
      <c r="N22" s="6"/>
      <c r="O22" s="6"/>
      <c r="P22" s="32"/>
      <c r="R22" s="123" t="s">
        <v>47</v>
      </c>
    </row>
    <row r="23" spans="2:20" ht="16.5" customHeight="1" x14ac:dyDescent="0.35">
      <c r="B23" s="45"/>
      <c r="C23" s="57" t="s">
        <v>39</v>
      </c>
      <c r="D23" s="58"/>
      <c r="E23" s="80">
        <f>IF(F23&gt;0,D6/60*(F23*24*60),0)</f>
        <v>4</v>
      </c>
      <c r="F23" s="105">
        <v>1.3888888888888888E-2</v>
      </c>
      <c r="G23" s="157" t="str">
        <f>CONCATENATE("(",D6," l/60 mn) x ",(F23-INT(H23))*24*60," mn")</f>
        <v>(12 l/60 mn) x 20 mn</v>
      </c>
      <c r="H23" s="158"/>
      <c r="I23" s="159"/>
      <c r="J23" s="26"/>
      <c r="K23" s="6"/>
      <c r="L23" s="6"/>
      <c r="M23" s="6"/>
      <c r="N23" s="6"/>
      <c r="O23" s="6"/>
      <c r="P23" s="32"/>
      <c r="R23" s="153" t="s">
        <v>46</v>
      </c>
    </row>
    <row r="24" spans="2:20" ht="16.5" customHeight="1" thickBot="1" x14ac:dyDescent="0.3">
      <c r="B24" s="45"/>
      <c r="C24" s="76"/>
      <c r="D24" s="76"/>
      <c r="E24" s="76"/>
      <c r="F24" s="76"/>
      <c r="G24" s="76"/>
      <c r="H24" s="76"/>
      <c r="I24" s="152"/>
      <c r="J24" s="26"/>
      <c r="K24" s="6"/>
      <c r="L24" s="6"/>
      <c r="M24" s="6"/>
      <c r="N24" s="6"/>
      <c r="O24" s="6"/>
      <c r="P24" s="32"/>
    </row>
    <row r="25" spans="2:20" ht="16.5" customHeight="1" thickBot="1" x14ac:dyDescent="0.35">
      <c r="B25" s="45"/>
      <c r="C25" s="81" t="s">
        <v>41</v>
      </c>
      <c r="D25" s="9"/>
      <c r="E25" s="10"/>
      <c r="F25" s="100"/>
      <c r="G25" s="100"/>
      <c r="H25" s="100"/>
      <c r="I25" s="101"/>
      <c r="J25" s="93"/>
      <c r="K25" s="50"/>
      <c r="L25" s="51"/>
      <c r="M25" s="65"/>
      <c r="N25" s="66"/>
      <c r="O25" s="52"/>
      <c r="P25" s="32"/>
    </row>
    <row r="26" spans="2:20" ht="16.5" customHeight="1" thickTop="1" x14ac:dyDescent="0.3">
      <c r="B26" s="45"/>
      <c r="C26" s="145" t="s">
        <v>37</v>
      </c>
      <c r="D26" s="146"/>
      <c r="E26" s="78">
        <f>IF(D10&lt;&gt;"OUI",D6/2,0)</f>
        <v>6</v>
      </c>
      <c r="F26" s="160" t="str">
        <f>IF(D10&lt;&gt;"OUI",CONCATENATE(" (",D6," l / 60 mn) x 30 mn "))</f>
        <v xml:space="preserve"> (12 l / 60 mn) x 30 mn </v>
      </c>
      <c r="G26" s="161"/>
      <c r="H26" s="161"/>
      <c r="I26" s="148"/>
      <c r="J26" s="93"/>
      <c r="K26" s="52"/>
      <c r="L26" s="52"/>
      <c r="M26" s="52"/>
      <c r="N26" s="52"/>
      <c r="O26" s="52"/>
      <c r="P26" s="32"/>
      <c r="R26" s="124" t="s">
        <v>0</v>
      </c>
      <c r="S26" s="125">
        <v>1.1200000000000001</v>
      </c>
      <c r="T26" s="126">
        <f>N5</f>
        <v>300</v>
      </c>
    </row>
    <row r="27" spans="2:20" ht="16.5" customHeight="1" x14ac:dyDescent="0.2">
      <c r="B27" s="45"/>
      <c r="C27" s="143" t="s">
        <v>38</v>
      </c>
      <c r="D27" s="144"/>
      <c r="E27" s="79">
        <f>IF(D10="OUI",D6/4*3,0)</f>
        <v>0</v>
      </c>
      <c r="F27" s="160" t="str">
        <f>IF(D11&lt;&gt;"OUI",CONCATENATE(" (",D6," l / 60 mn) x 45 mn "))</f>
        <v xml:space="preserve"> (12 l / 60 mn) x 45 mn </v>
      </c>
      <c r="G27" s="161"/>
      <c r="H27" s="161"/>
      <c r="I27" s="148"/>
      <c r="J27" s="22"/>
      <c r="K27" s="98"/>
      <c r="L27" s="22"/>
      <c r="M27" s="22"/>
      <c r="N27" s="22"/>
      <c r="O27" s="22"/>
      <c r="P27" s="32"/>
      <c r="R27" s="127" t="s">
        <v>0</v>
      </c>
      <c r="S27" s="128">
        <v>1.1200000000000001</v>
      </c>
      <c r="T27" s="129">
        <f>N4</f>
        <v>525</v>
      </c>
    </row>
    <row r="28" spans="2:20" ht="16.5" customHeight="1" x14ac:dyDescent="0.2">
      <c r="B28" s="45"/>
      <c r="C28" s="162" t="s">
        <v>7</v>
      </c>
      <c r="D28" s="163"/>
      <c r="E28" s="94">
        <v>10</v>
      </c>
      <c r="F28" s="10"/>
      <c r="G28" s="14"/>
      <c r="H28" s="14"/>
      <c r="I28" s="49"/>
      <c r="J28" s="92"/>
      <c r="K28" s="32"/>
      <c r="L28" s="32"/>
      <c r="M28" s="32"/>
      <c r="N28" s="32"/>
      <c r="O28" s="32"/>
      <c r="P28" s="32"/>
      <c r="R28" s="127" t="s">
        <v>0</v>
      </c>
      <c r="S28" s="128">
        <v>1.31</v>
      </c>
      <c r="T28" s="129">
        <f>T27</f>
        <v>525</v>
      </c>
    </row>
    <row r="29" spans="2:20" ht="16.5" customHeight="1" thickBot="1" x14ac:dyDescent="0.3">
      <c r="B29" s="54"/>
      <c r="C29" s="23"/>
      <c r="D29" s="23"/>
      <c r="E29" s="23"/>
      <c r="F29" s="23"/>
      <c r="G29" s="23"/>
      <c r="H29" s="23"/>
      <c r="I29" s="55"/>
      <c r="J29" s="53"/>
      <c r="K29" s="22"/>
      <c r="L29" s="22"/>
      <c r="M29" s="22"/>
      <c r="N29" s="22"/>
      <c r="O29" s="22"/>
      <c r="P29" s="32"/>
      <c r="R29" s="130" t="s">
        <v>0</v>
      </c>
      <c r="S29" s="131">
        <v>1.31</v>
      </c>
      <c r="T29" s="132">
        <f>T26</f>
        <v>300</v>
      </c>
    </row>
    <row r="30" spans="2:20" ht="21.75" customHeight="1" x14ac:dyDescent="0.25">
      <c r="J30" s="93"/>
      <c r="K30" s="22"/>
      <c r="L30" s="22"/>
      <c r="M30" s="22"/>
      <c r="N30" s="22"/>
      <c r="O30" s="22"/>
      <c r="P30" s="32"/>
    </row>
    <row r="31" spans="2:20" ht="18.75" customHeight="1" x14ac:dyDescent="0.2">
      <c r="B31" s="90"/>
      <c r="C31" s="16" t="s">
        <v>45</v>
      </c>
      <c r="D31" s="100"/>
      <c r="E31" s="100"/>
      <c r="F31" s="155">
        <f>SUM(E17:E28)</f>
        <v>59.333333333333336</v>
      </c>
      <c r="G31" s="155"/>
      <c r="H31" s="154"/>
      <c r="I31" s="154"/>
      <c r="J31" s="53"/>
      <c r="K31" s="22"/>
      <c r="L31" s="22"/>
      <c r="M31" s="22"/>
      <c r="N31" s="22"/>
      <c r="O31" s="22"/>
      <c r="P31" s="32"/>
    </row>
    <row r="32" spans="2:20" ht="24" customHeight="1" x14ac:dyDescent="0.25">
      <c r="B32" s="90"/>
      <c r="D32" s="15"/>
      <c r="E32" s="56"/>
      <c r="H32" s="12"/>
      <c r="I32" s="59"/>
      <c r="J32" s="93"/>
      <c r="K32" s="22"/>
      <c r="L32" s="22"/>
      <c r="M32" s="22"/>
      <c r="N32" s="22"/>
      <c r="O32" s="22"/>
      <c r="P32" s="32"/>
    </row>
    <row r="33" spans="2:16" ht="15.75" customHeight="1" x14ac:dyDescent="0.25">
      <c r="B33" s="98"/>
      <c r="C33" s="16" t="s">
        <v>44</v>
      </c>
      <c r="F33" s="155">
        <f>SUM(E17:E27)</f>
        <v>49.333333333333336</v>
      </c>
      <c r="G33" s="155"/>
      <c r="H33" s="12"/>
      <c r="I33" s="97"/>
      <c r="J33" s="53"/>
      <c r="K33" s="22"/>
      <c r="L33" s="22"/>
      <c r="M33" s="22"/>
      <c r="N33" s="22"/>
      <c r="O33" s="22"/>
      <c r="P33" s="32"/>
    </row>
    <row r="34" spans="2:16" ht="18.75" customHeight="1" x14ac:dyDescent="0.25">
      <c r="B34" s="32"/>
      <c r="H34" s="12"/>
      <c r="I34" s="26"/>
      <c r="J34" s="53"/>
      <c r="K34" s="22"/>
      <c r="L34" s="22"/>
      <c r="M34" s="22"/>
      <c r="N34" s="22"/>
      <c r="O34" s="22"/>
      <c r="P34" s="32"/>
    </row>
    <row r="35" spans="2:16" ht="9" customHeight="1" x14ac:dyDescent="0.25">
      <c r="B35" s="32"/>
      <c r="C35" s="22"/>
      <c r="D35" s="22"/>
      <c r="E35" s="22"/>
      <c r="F35" s="22"/>
      <c r="G35" s="22"/>
      <c r="H35" s="12"/>
      <c r="I35" s="26"/>
      <c r="J35" s="92"/>
      <c r="K35" s="22"/>
      <c r="L35" s="22"/>
      <c r="M35" s="22"/>
      <c r="N35" s="22"/>
      <c r="O35" s="22"/>
      <c r="P35" s="32"/>
    </row>
    <row r="36" spans="2:16" s="112" customFormat="1" ht="14.25" customHeight="1" x14ac:dyDescent="0.25">
      <c r="C36" s="113"/>
      <c r="D36" s="113"/>
      <c r="E36" s="113"/>
      <c r="F36" s="113"/>
      <c r="G36" s="113"/>
      <c r="H36" s="113"/>
      <c r="I36" s="133"/>
      <c r="J36" s="134"/>
      <c r="K36" s="117"/>
      <c r="L36" s="117"/>
      <c r="M36" s="117"/>
      <c r="N36" s="117"/>
      <c r="O36" s="117"/>
    </row>
    <row r="37" spans="2:16" s="112" customFormat="1" ht="11.25" customHeight="1" x14ac:dyDescent="0.25">
      <c r="C37" s="135" t="s">
        <v>11</v>
      </c>
      <c r="D37" s="113"/>
      <c r="E37" s="113"/>
      <c r="F37" s="113"/>
      <c r="G37" s="113"/>
      <c r="H37" s="113"/>
      <c r="I37" s="133"/>
      <c r="J37" s="133"/>
      <c r="K37" s="117"/>
      <c r="L37" s="117"/>
      <c r="M37" s="117"/>
      <c r="N37" s="117"/>
      <c r="O37" s="117"/>
    </row>
    <row r="38" spans="2:16" s="112" customFormat="1" x14ac:dyDescent="0.25">
      <c r="C38" s="135" t="s">
        <v>10</v>
      </c>
      <c r="D38" s="113"/>
      <c r="E38" s="113"/>
      <c r="F38" s="113"/>
      <c r="G38" s="113"/>
      <c r="H38" s="113"/>
      <c r="I38" s="133"/>
      <c r="J38" s="133"/>
      <c r="K38" s="117"/>
      <c r="L38" s="117"/>
      <c r="M38" s="117"/>
      <c r="N38" s="117"/>
      <c r="O38" s="117"/>
    </row>
    <row r="39" spans="2:16" s="112" customFormat="1" x14ac:dyDescent="0.25">
      <c r="C39" s="113"/>
      <c r="D39" s="113"/>
      <c r="E39" s="113"/>
      <c r="F39" s="113"/>
      <c r="G39" s="113"/>
      <c r="H39" s="113"/>
      <c r="I39" s="133"/>
      <c r="J39" s="133"/>
      <c r="K39" s="117"/>
      <c r="L39" s="117"/>
      <c r="M39" s="117"/>
      <c r="N39" s="117"/>
      <c r="O39" s="117"/>
    </row>
    <row r="40" spans="2:16" s="112" customFormat="1" ht="26.25" customHeight="1" x14ac:dyDescent="0.2">
      <c r="K40" s="117"/>
      <c r="L40" s="117"/>
      <c r="M40" s="117"/>
      <c r="N40" s="117"/>
      <c r="O40" s="117"/>
    </row>
    <row r="41" spans="2:16" s="112" customFormat="1" ht="12.75" x14ac:dyDescent="0.2">
      <c r="K41" s="117"/>
      <c r="L41" s="117"/>
      <c r="M41" s="117"/>
      <c r="N41" s="117"/>
      <c r="O41" s="117"/>
    </row>
    <row r="42" spans="2:16" s="112" customFormat="1" ht="12.75" x14ac:dyDescent="0.2">
      <c r="K42" s="117"/>
      <c r="L42" s="117"/>
      <c r="M42" s="117"/>
      <c r="N42" s="117"/>
      <c r="O42" s="117"/>
    </row>
    <row r="43" spans="2:16" s="112" customFormat="1" ht="12.75" x14ac:dyDescent="0.2">
      <c r="K43" s="117"/>
      <c r="L43" s="117"/>
      <c r="M43" s="117"/>
      <c r="N43" s="117"/>
      <c r="O43" s="117"/>
    </row>
    <row r="44" spans="2:16" s="112" customFormat="1" x14ac:dyDescent="0.25">
      <c r="C44" s="136"/>
      <c r="D44" s="137"/>
      <c r="E44" s="137"/>
      <c r="F44" s="137"/>
      <c r="G44" s="114"/>
      <c r="H44" s="114"/>
      <c r="I44" s="133"/>
      <c r="J44" s="133"/>
      <c r="K44" s="117"/>
      <c r="L44" s="117"/>
      <c r="M44" s="117"/>
      <c r="N44" s="117"/>
      <c r="O44" s="117"/>
    </row>
    <row r="45" spans="2:16" s="112" customFormat="1" x14ac:dyDescent="0.25">
      <c r="C45" s="113"/>
      <c r="D45" s="113"/>
      <c r="E45" s="113"/>
      <c r="F45" s="113"/>
      <c r="G45" s="113"/>
      <c r="H45" s="113"/>
      <c r="I45" s="133"/>
      <c r="J45" s="133"/>
      <c r="N45" s="117"/>
      <c r="O45" s="117"/>
    </row>
    <row r="46" spans="2:16" s="112" customFormat="1" x14ac:dyDescent="0.25">
      <c r="C46" s="113"/>
      <c r="D46" s="113"/>
      <c r="E46" s="113"/>
      <c r="F46" s="113"/>
      <c r="G46" s="113"/>
      <c r="H46" s="113"/>
      <c r="I46" s="133"/>
      <c r="J46" s="133"/>
      <c r="L46" s="138"/>
      <c r="M46" s="139"/>
      <c r="N46" s="117"/>
      <c r="O46" s="117"/>
    </row>
    <row r="47" spans="2:16" s="112" customFormat="1" x14ac:dyDescent="0.25">
      <c r="C47" s="113"/>
      <c r="D47" s="113"/>
      <c r="E47" s="113"/>
      <c r="F47" s="113"/>
      <c r="G47" s="113"/>
      <c r="H47" s="113"/>
      <c r="I47" s="133"/>
      <c r="J47" s="133"/>
      <c r="L47" s="138"/>
      <c r="M47" s="139"/>
      <c r="N47" s="117"/>
      <c r="O47" s="117"/>
    </row>
    <row r="48" spans="2:16" s="112" customFormat="1" x14ac:dyDescent="0.25">
      <c r="C48" s="113"/>
      <c r="D48" s="113"/>
      <c r="E48" s="113"/>
      <c r="F48" s="113"/>
      <c r="G48" s="113"/>
      <c r="H48" s="113"/>
      <c r="I48" s="133"/>
      <c r="J48" s="133"/>
      <c r="K48" s="117"/>
      <c r="L48" s="117"/>
      <c r="M48" s="117"/>
      <c r="N48" s="117"/>
      <c r="O48" s="117"/>
    </row>
    <row r="49" spans="3:15" s="112" customFormat="1" x14ac:dyDescent="0.25">
      <c r="C49" s="113"/>
      <c r="D49" s="113"/>
      <c r="E49" s="113"/>
      <c r="F49" s="113"/>
      <c r="G49" s="113"/>
      <c r="H49" s="113"/>
      <c r="I49" s="133"/>
      <c r="J49" s="133"/>
      <c r="K49" s="117"/>
      <c r="L49" s="117"/>
      <c r="M49" s="117"/>
      <c r="N49" s="117"/>
      <c r="O49" s="117"/>
    </row>
    <row r="50" spans="3:15" s="112" customFormat="1" x14ac:dyDescent="0.25">
      <c r="C50" s="113"/>
      <c r="D50" s="113"/>
      <c r="E50" s="113"/>
      <c r="F50" s="113"/>
      <c r="G50" s="113"/>
      <c r="H50" s="113"/>
      <c r="I50" s="133"/>
      <c r="J50" s="133"/>
      <c r="K50" s="117"/>
      <c r="L50" s="117"/>
      <c r="M50" s="117"/>
      <c r="N50" s="117"/>
      <c r="O50" s="117"/>
    </row>
    <row r="51" spans="3:15" s="112" customFormat="1" x14ac:dyDescent="0.25">
      <c r="C51" s="113"/>
      <c r="D51" s="113"/>
      <c r="E51" s="113"/>
      <c r="F51" s="113"/>
      <c r="G51" s="113"/>
      <c r="H51" s="113"/>
      <c r="I51" s="133"/>
      <c r="J51" s="133"/>
      <c r="K51" s="117"/>
      <c r="L51" s="117"/>
      <c r="M51" s="117"/>
      <c r="N51" s="117"/>
      <c r="O51" s="117"/>
    </row>
    <row r="52" spans="3:15" s="112" customFormat="1" x14ac:dyDescent="0.25">
      <c r="C52" s="113"/>
      <c r="D52" s="113"/>
      <c r="E52" s="113"/>
      <c r="F52" s="113"/>
      <c r="G52" s="113"/>
      <c r="H52" s="113"/>
      <c r="I52" s="133"/>
      <c r="J52" s="133"/>
      <c r="K52" s="117"/>
      <c r="L52" s="117"/>
      <c r="M52" s="117"/>
      <c r="N52" s="117"/>
      <c r="O52" s="117"/>
    </row>
    <row r="53" spans="3:15" s="112" customFormat="1" x14ac:dyDescent="0.25">
      <c r="C53" s="113"/>
      <c r="D53" s="113"/>
      <c r="E53" s="113"/>
      <c r="F53" s="113"/>
      <c r="G53" s="113"/>
      <c r="H53" s="113"/>
      <c r="I53" s="133"/>
      <c r="J53" s="133"/>
      <c r="K53" s="117"/>
      <c r="L53" s="117"/>
      <c r="M53" s="117"/>
      <c r="N53" s="117"/>
      <c r="O53" s="117"/>
    </row>
    <row r="54" spans="3:15" s="112" customFormat="1" x14ac:dyDescent="0.25">
      <c r="C54" s="113"/>
      <c r="D54" s="113"/>
      <c r="E54" s="113"/>
      <c r="F54" s="113" t="s">
        <v>6</v>
      </c>
      <c r="G54" s="113"/>
      <c r="H54" s="113"/>
      <c r="I54" s="133"/>
      <c r="J54" s="133"/>
      <c r="K54" s="117"/>
      <c r="L54" s="117"/>
      <c r="M54" s="117"/>
      <c r="N54" s="117"/>
      <c r="O54" s="117"/>
    </row>
  </sheetData>
  <sheetProtection password="CC6E" sheet="1" selectLockedCells="1"/>
  <mergeCells count="24">
    <mergeCell ref="K2:O2"/>
    <mergeCell ref="C2:I2"/>
    <mergeCell ref="N10:N11"/>
    <mergeCell ref="M10:M11"/>
    <mergeCell ref="O10:O11"/>
    <mergeCell ref="H4:I4"/>
    <mergeCell ref="H5:I5"/>
    <mergeCell ref="H6:I6"/>
    <mergeCell ref="H7:I7"/>
    <mergeCell ref="H8:I8"/>
    <mergeCell ref="H9:I9"/>
    <mergeCell ref="F33:G33"/>
    <mergeCell ref="C12:I12"/>
    <mergeCell ref="F18:I18"/>
    <mergeCell ref="F20:I20"/>
    <mergeCell ref="F26:H26"/>
    <mergeCell ref="F27:H27"/>
    <mergeCell ref="C20:D20"/>
    <mergeCell ref="F31:G31"/>
    <mergeCell ref="G23:I23"/>
    <mergeCell ref="C28:D28"/>
    <mergeCell ref="C17:D17"/>
    <mergeCell ref="G17:I17"/>
    <mergeCell ref="C19:D19"/>
  </mergeCells>
  <conditionalFormatting sqref="G5:I9">
    <cfRule type="cellIs" dxfId="7" priority="10" operator="notEqual">
      <formula>0</formula>
    </cfRule>
  </conditionalFormatting>
  <conditionalFormatting sqref="M19:M20">
    <cfRule type="cellIs" dxfId="6" priority="5" operator="lessThanOrEqual">
      <formula>$N$4</formula>
    </cfRule>
    <cfRule type="cellIs" dxfId="5" priority="38" stopIfTrue="1" operator="greaterThan">
      <formula>$N$4</formula>
    </cfRule>
  </conditionalFormatting>
  <conditionalFormatting sqref="L16">
    <cfRule type="cellIs" dxfId="4" priority="3" operator="greaterThan">
      <formula>50</formula>
    </cfRule>
  </conditionalFormatting>
  <conditionalFormatting sqref="N19:N20">
    <cfRule type="cellIs" dxfId="3" priority="41" operator="between">
      <formula>$S$27</formula>
      <formula>$S$28</formula>
    </cfRule>
    <cfRule type="cellIs" dxfId="2" priority="42" operator="notBetween">
      <formula>$S$27</formula>
      <formula>$S$28</formula>
    </cfRule>
  </conditionalFormatting>
  <conditionalFormatting sqref="F33:G33">
    <cfRule type="cellIs" dxfId="1" priority="2" operator="greaterThan">
      <formula>50</formula>
    </cfRule>
  </conditionalFormatting>
  <conditionalFormatting sqref="F31:G31">
    <cfRule type="cellIs" dxfId="0" priority="1" operator="greaterThan">
      <formula>60</formula>
    </cfRule>
  </conditionalFormatting>
  <dataValidations xWindow="451" yWindow="348" count="5">
    <dataValidation allowBlank="1" showInputMessage="1" showErrorMessage="1" promptTitle="DELESTAGE" prompt="Saisir le nombre de roulages et d'essais moteurs réels (dans le cas de touch and go) sinon le nombre d'étapes sera pris par défaut" sqref="F17"/>
    <dataValidation type="time" allowBlank="1" showInputMessage="1" showErrorMessage="1" errorTitle="Erreur format heure" error="Saisir l'heure au format hh:mn_x000a_Exemple 1 heure 15 ---&gt; 01:15" promptTitle="Format heure" prompt="Saisir l'heure au format 00:00_x000a_Exemplre 1 heure 15 ---&gt; 01:15" sqref="G5:G9">
      <formula1>0</formula1>
      <formula2>0.416666666666667</formula2>
    </dataValidation>
    <dataValidation type="whole" allowBlank="1" showInputMessage="1" showErrorMessage="1" promptTitle="Altitude" prompt="Saisir en pieds la montée prévue depuis le terrain de départ" sqref="H5:H9">
      <formula1>0</formula1>
      <formula2>10000</formula2>
    </dataValidation>
    <dataValidation type="time" allowBlank="1" showInputMessage="1" showErrorMessage="1" errorTitle="Erreur format heure" error="Saisir le temps estimé au format h:mn_x000a_Exemple 1 heure 15 ---&gt; 01:15" promptTitle="PLAN DE DIVERSION" prompt="Saisir le temps estimé au format h:mn_x000a_Exemple 1 heure 15 ---&gt; 01:15" sqref="F23">
      <formula1>0</formula1>
      <formula2>0.416666666666667</formula2>
    </dataValidation>
    <dataValidation type="list" showInputMessage="1" showErrorMessage="1" errorTitle="OUI ou NON" error="Frapper &quot;OUI&quot; pour vol de nuit" promptTitle="Oui ou non" prompt="Frapper &quot;OUI&quot; pour vol de nuit_x000a_" sqref="D10">
      <formula1>$C$37:$C$38</formula1>
    </dataValidation>
  </dataValidations>
  <printOptions horizontalCentered="1" verticalCentered="1"/>
  <pageMargins left="0" right="0" top="0.39370078740157483" bottom="0.19685039370078741" header="0" footer="0"/>
  <pageSetup paperSize="9" orientation="landscape" horizontalDpi="300" verticalDpi="300" r:id="rId1"/>
  <headerFooter alignWithMargins="0"/>
  <ignoredErrors>
    <ignoredError sqref="F7 I13:J13 F8 O8 J9 F5 F6 J20 J18 F16:J16 J19 J25:L25 J21 J29:O29 O27 J23 J10 I11:J11 I5:J5 J6 I14:J14 I15:J15 J26 O26 J24 J7 J8 J28:O28 H31:O31 J30:O30 O25 I32:O3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V2</vt:lpstr>
      <vt:lpstr>V2!Print_Area</vt:lpstr>
    </vt:vector>
  </TitlesOfParts>
  <Company>DASSAULT SYSTEMES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BEAUVAIS Laurent</dc:creator>
  <cp:lastModifiedBy>BEAUVAIS Laurent</cp:lastModifiedBy>
  <cp:lastPrinted>2021-05-21T12:48:24Z</cp:lastPrinted>
  <dcterms:created xsi:type="dcterms:W3CDTF">2017-03-12T20:58:20Z</dcterms:created>
  <dcterms:modified xsi:type="dcterms:W3CDTF">2021-05-21T13:47:20Z</dcterms:modified>
</cp:coreProperties>
</file>